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W:\COAD\NCC\NÚCLEO DE COMPRAS\PESQUISAS\2018\PESQ.41 - (PROC 34502018-97) - DESIGNER GRÁFICO E REVISOR DE TEXTO\"/>
    </mc:Choice>
  </mc:AlternateContent>
  <bookViews>
    <workbookView xWindow="0" yWindow="0" windowWidth="28800" windowHeight="12210" tabRatio="899" activeTab="2" xr2:uid="{00000000-000D-0000-FFFF-FFFF00000000}"/>
  </bookViews>
  <sheets>
    <sheet name="DESIGNER GRÁFICO" sheetId="7" r:id="rId1"/>
    <sheet name="REVISOR DE TEXTO" sheetId="12" r:id="rId2"/>
    <sheet name="PLANILHA RESUMO" sheetId="13" r:id="rId3"/>
  </sheets>
  <definedNames>
    <definedName name="Excel_BuiltIn_Print_Area_1" localSheetId="1">#REF!</definedName>
    <definedName name="Excel_BuiltIn_Print_Area_1">#REF!</definedName>
    <definedName name="Excel_BuiltIn_Print_Area_2" localSheetId="1">#REF!</definedName>
    <definedName name="Excel_BuiltIn_Print_Area_2">#REF!</definedName>
  </definedNames>
  <calcPr calcId="171027" iterateDelta="1E-4"/>
</workbook>
</file>

<file path=xl/calcChain.xml><?xml version="1.0" encoding="utf-8"?>
<calcChain xmlns="http://schemas.openxmlformats.org/spreadsheetml/2006/main">
  <c r="F59" i="12" l="1"/>
  <c r="F129" i="7" l="1"/>
  <c r="E4" i="13" l="1"/>
  <c r="E5" i="13"/>
  <c r="E130" i="12"/>
  <c r="E128" i="12"/>
  <c r="E116" i="12"/>
  <c r="E115" i="12"/>
  <c r="E114" i="12"/>
  <c r="E113" i="12"/>
  <c r="E112" i="12"/>
  <c r="E107" i="12"/>
  <c r="E105" i="12"/>
  <c r="F105" i="12" s="1"/>
  <c r="E104" i="12"/>
  <c r="F104" i="12" s="1"/>
  <c r="E102" i="12"/>
  <c r="E103" i="12" s="1"/>
  <c r="E90" i="12"/>
  <c r="E89" i="12"/>
  <c r="E88" i="12"/>
  <c r="E84" i="12"/>
  <c r="E96" i="12" s="1"/>
  <c r="F69" i="12"/>
  <c r="F71" i="12" s="1"/>
  <c r="F137" i="12" s="1"/>
  <c r="F64" i="12"/>
  <c r="C64" i="12"/>
  <c r="F63" i="12"/>
  <c r="F62" i="12"/>
  <c r="F61" i="12"/>
  <c r="F60" i="12"/>
  <c r="F58" i="12"/>
  <c r="F65" i="12" s="1"/>
  <c r="F53" i="12"/>
  <c r="C53" i="12"/>
  <c r="F52" i="12"/>
  <c r="F51" i="12"/>
  <c r="F50" i="12"/>
  <c r="F49" i="12"/>
  <c r="F48" i="12"/>
  <c r="F47" i="12"/>
  <c r="F54" i="12" s="1"/>
  <c r="D6" i="13" l="1"/>
  <c r="F136" i="12"/>
  <c r="F107" i="12"/>
  <c r="F82" i="12"/>
  <c r="F114" i="12"/>
  <c r="F80" i="12"/>
  <c r="F135" i="12"/>
  <c r="F117" i="12"/>
  <c r="F77" i="12"/>
  <c r="F83" i="12"/>
  <c r="F81" i="12"/>
  <c r="F79" i="12"/>
  <c r="F78" i="12"/>
  <c r="F76" i="12"/>
  <c r="F89" i="12"/>
  <c r="F96" i="12"/>
  <c r="F98" i="12" s="1"/>
  <c r="E98" i="12"/>
  <c r="E97" i="12"/>
  <c r="F97" i="12" s="1"/>
  <c r="F112" i="12"/>
  <c r="F113" i="12"/>
  <c r="E92" i="12"/>
  <c r="F115" i="12"/>
  <c r="F88" i="12"/>
  <c r="F90" i="12" s="1"/>
  <c r="F92" i="12" s="1"/>
  <c r="E108" i="12"/>
  <c r="F103" i="12"/>
  <c r="F116" i="12"/>
  <c r="E106" i="12"/>
  <c r="F106" i="12" s="1"/>
  <c r="F102" i="12"/>
  <c r="E118" i="12"/>
  <c r="E91" i="12"/>
  <c r="F91" i="12" s="1"/>
  <c r="F84" i="12" l="1"/>
  <c r="E119" i="12"/>
  <c r="F119" i="12" s="1"/>
  <c r="E120" i="12"/>
  <c r="F108" i="12"/>
  <c r="F118" i="12"/>
  <c r="F120" i="12" s="1"/>
  <c r="F58" i="7"/>
  <c r="F59" i="7"/>
  <c r="F60" i="7"/>
  <c r="F61" i="7"/>
  <c r="F62" i="7"/>
  <c r="F63" i="7"/>
  <c r="F64" i="7"/>
  <c r="E107" i="7"/>
  <c r="E104" i="7"/>
  <c r="E105" i="7"/>
  <c r="C64" i="7"/>
  <c r="C53" i="7"/>
  <c r="F47" i="7"/>
  <c r="F49" i="7"/>
  <c r="E130" i="7"/>
  <c r="E128" i="7"/>
  <c r="E116" i="7"/>
  <c r="E115" i="7"/>
  <c r="E114" i="7"/>
  <c r="E113" i="7"/>
  <c r="E112" i="7"/>
  <c r="E102" i="7"/>
  <c r="E103" i="7"/>
  <c r="E89" i="7"/>
  <c r="E88" i="7"/>
  <c r="E90" i="7"/>
  <c r="E84" i="7"/>
  <c r="F69" i="7"/>
  <c r="F53" i="7"/>
  <c r="F52" i="7"/>
  <c r="F48" i="7"/>
  <c r="F50" i="7"/>
  <c r="F51" i="7"/>
  <c r="E118" i="7"/>
  <c r="E119" i="7"/>
  <c r="F54" i="7"/>
  <c r="F119" i="7"/>
  <c r="F71" i="7"/>
  <c r="F137" i="7"/>
  <c r="E106" i="7"/>
  <c r="E108" i="7"/>
  <c r="F117" i="7"/>
  <c r="E96" i="7"/>
  <c r="E97" i="7"/>
  <c r="F97" i="7"/>
  <c r="E91" i="7"/>
  <c r="E92" i="7"/>
  <c r="F104" i="7"/>
  <c r="F102" i="7"/>
  <c r="F81" i="7"/>
  <c r="F105" i="7"/>
  <c r="F96" i="7"/>
  <c r="F107" i="7"/>
  <c r="F89" i="7"/>
  <c r="F88" i="7"/>
  <c r="F116" i="7"/>
  <c r="F103" i="7"/>
  <c r="F106" i="7"/>
  <c r="F108" i="7"/>
  <c r="F83" i="7"/>
  <c r="F91" i="7"/>
  <c r="F113" i="7"/>
  <c r="F78" i="7"/>
  <c r="F82" i="7"/>
  <c r="F114" i="7"/>
  <c r="F98" i="7"/>
  <c r="F90" i="7"/>
  <c r="E98" i="7"/>
  <c r="F112" i="7"/>
  <c r="F80" i="7"/>
  <c r="F77" i="7"/>
  <c r="E120" i="7"/>
  <c r="F76" i="7"/>
  <c r="F115" i="7"/>
  <c r="F79" i="7"/>
  <c r="F84" i="7"/>
  <c r="F135" i="7"/>
  <c r="F92" i="7"/>
  <c r="F118" i="7"/>
  <c r="F120" i="7"/>
  <c r="F138" i="7"/>
  <c r="F138" i="12" l="1"/>
  <c r="F124" i="12"/>
  <c r="F129" i="12" s="1"/>
  <c r="F65" i="7"/>
  <c r="F124" i="7" s="1"/>
  <c r="F136" i="7"/>
  <c r="F139" i="12" l="1"/>
  <c r="F140" i="12" s="1"/>
  <c r="F142" i="12" s="1"/>
  <c r="F139" i="7"/>
  <c r="F140" i="7" s="1"/>
  <c r="F142" i="7" s="1"/>
  <c r="F143" i="7" s="1"/>
  <c r="F127" i="12" l="1"/>
  <c r="F125" i="12"/>
  <c r="F130" i="12" s="1"/>
  <c r="F141" i="12"/>
  <c r="F126" i="12"/>
  <c r="F128" i="12"/>
  <c r="F127" i="7"/>
  <c r="F141" i="7"/>
  <c r="F125" i="7"/>
  <c r="F130" i="7" s="1"/>
  <c r="F126" i="7"/>
  <c r="F128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37D436-7680-4311-AB6C-8B64C45D8E69}" keepAlive="1" name="Consulta - REVISOR DE TEXTO xlsx" description="Conexão com a consulta 'REVISOR DE TEXTO xlsx' na pasta de trabalho." type="5" refreshedVersion="0" background="1">
    <dbPr connection="Provider=Microsoft.Mashup.OleDb.1;Data Source=$Workbook$;Location=REVISOR DE TEXTO xlsx;Extended Properties=&quot;&quot;" command="SELECT * FROM [REVISOR DE TEXTO xlsx]"/>
  </connection>
</connections>
</file>

<file path=xl/sharedStrings.xml><?xml version="1.0" encoding="utf-8"?>
<sst xmlns="http://schemas.openxmlformats.org/spreadsheetml/2006/main" count="544" uniqueCount="177">
  <si>
    <t>DATA:</t>
  </si>
  <si>
    <t>DADOS REFERENTES À LICITAÇÃO</t>
  </si>
  <si>
    <t>A</t>
  </si>
  <si>
    <t>B</t>
  </si>
  <si>
    <t>Modalidade de Licitação nº (XX/AAAA)</t>
  </si>
  <si>
    <t>Pregão nº</t>
  </si>
  <si>
    <t>C</t>
  </si>
  <si>
    <t>Data da apresentação das propostas (DD/MM/AAAA)</t>
  </si>
  <si>
    <t>D</t>
  </si>
  <si>
    <t>E</t>
  </si>
  <si>
    <t>Acordo, Conv. ou Sentença Normativa em Dissídio Coletivo (MM/AAAA)</t>
  </si>
  <si>
    <t>F</t>
  </si>
  <si>
    <t>G</t>
  </si>
  <si>
    <t>Data base da categoria (DD/MM/AAAA)</t>
  </si>
  <si>
    <t>H</t>
  </si>
  <si>
    <t>Categoria profissional (vinculada à execução contratual)</t>
  </si>
  <si>
    <t>CUSTOS POR EMPREGADO (Inserir dados)</t>
  </si>
  <si>
    <t>COMPOSIÇÃO DA REMUNERAÇÃO</t>
  </si>
  <si>
    <t>Salário Base (em R$)</t>
  </si>
  <si>
    <t>Adicional de periculosidade (em %)</t>
  </si>
  <si>
    <t>Adicional de insalubridade (em %)</t>
  </si>
  <si>
    <t>Adicional de hora extra (em %)</t>
  </si>
  <si>
    <t>Intervalo intrajornada (em %)</t>
  </si>
  <si>
    <t>Adicional de assiduidade (em R$)</t>
  </si>
  <si>
    <t>Outros (especificar)</t>
  </si>
  <si>
    <t>BENEFÍCIOS MENSAIS E DIÁRIOS POR EMPREGADO</t>
  </si>
  <si>
    <t>Frequência</t>
  </si>
  <si>
    <t>Valor (R$)</t>
  </si>
  <si>
    <t>Transporte</t>
  </si>
  <si>
    <t>Diária</t>
  </si>
  <si>
    <t>Auxílio-alimentação</t>
  </si>
  <si>
    <t>Assistência médica-odontológica</t>
  </si>
  <si>
    <t>Mensal</t>
  </si>
  <si>
    <t>Seguro de vida em grupo</t>
  </si>
  <si>
    <t>Auxílio funeral</t>
  </si>
  <si>
    <t>Auxílio invalidez</t>
  </si>
  <si>
    <t>INSUMOS DIVERSOS</t>
  </si>
  <si>
    <t>Uniformes</t>
  </si>
  <si>
    <t>Materiais</t>
  </si>
  <si>
    <t>Equipamentos</t>
  </si>
  <si>
    <t>TRIBUTOS</t>
  </si>
  <si>
    <t>%</t>
  </si>
  <si>
    <t>ISS do local da execução contratual</t>
  </si>
  <si>
    <t>PLANILHA DE CUSTOS E FORMAÇÃO DE PREÇOS</t>
  </si>
  <si>
    <t>MÓDULO 1: COMPOSIÇÃO DA REMUNERAÇÃO</t>
  </si>
  <si>
    <t>Composição da Remuneração</t>
  </si>
  <si>
    <t>Salário Base</t>
  </si>
  <si>
    <t>Adicional de periculosidade</t>
  </si>
  <si>
    <t>Adicional de insalubridade</t>
  </si>
  <si>
    <t>Adicional de hora extra</t>
  </si>
  <si>
    <t>Intervalo intrajornada</t>
  </si>
  <si>
    <t>Adicional de assiduidade</t>
  </si>
  <si>
    <t>Total da Remuneração por posto</t>
  </si>
  <si>
    <t>MÓDULO 2: BENEFÍCIOS MENSAIS E DIÁRIOS</t>
  </si>
  <si>
    <t>Benefícios Mensais e Diários</t>
  </si>
  <si>
    <t>Auxílio-Alimentação</t>
  </si>
  <si>
    <t>Total de Benefícios Mensais e Diários</t>
  </si>
  <si>
    <t>MÓDULO 3: INSUMOS DIVERSOS</t>
  </si>
  <si>
    <t>Insumos Diversos</t>
  </si>
  <si>
    <t>Total de Insumos Diversos</t>
  </si>
  <si>
    <t>MÓDULO 4: ENCARGOS SOCIAIS E TRABALHISTAS</t>
  </si>
  <si>
    <t>Submódulo 4.1 - Encargos Previdencários e FGTS</t>
  </si>
  <si>
    <t>4.1</t>
  </si>
  <si>
    <t>Encargos Previdenciários e FGTS</t>
  </si>
  <si>
    <t>INSS</t>
  </si>
  <si>
    <t>SESI ou SESC</t>
  </si>
  <si>
    <t>SENAI ou SENAC</t>
  </si>
  <si>
    <t>INCRA</t>
  </si>
  <si>
    <t>Salário Educação</t>
  </si>
  <si>
    <t>FGTS</t>
  </si>
  <si>
    <t>Seguro Acidente do Trabalho</t>
  </si>
  <si>
    <t>SEBRAE</t>
  </si>
  <si>
    <t>TOTAL</t>
  </si>
  <si>
    <t>Submódulo 4.2 - 13º Salário e Adicional de Férias</t>
  </si>
  <si>
    <t>4.2</t>
  </si>
  <si>
    <t>13º Salário e Adicional de Férias</t>
  </si>
  <si>
    <t>13º Salário</t>
  </si>
  <si>
    <t>Adicional de Férias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</si>
  <si>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</si>
  <si>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</si>
  <si>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</si>
  <si>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</si>
  <si>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</t>
  </si>
  <si>
    <t>Incidência do Submódulo 4.1 sobre o Afastamento Maternidade</t>
  </si>
  <si>
    <t>Submódulo 4.4 - Provisão para Rescisão</t>
  </si>
  <si>
    <t>4.4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</si>
  <si>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</si>
  <si>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</si>
  <si>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</si>
  <si>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</si>
  <si>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</si>
  <si>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</si>
  <si>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</si>
  <si>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Submódulo 4.5 - Custo de Reposição do Profissional Ausente</t>
  </si>
  <si>
    <t>4.5</t>
  </si>
  <si>
    <t>Custo de Reposição do Profissional Ausente</t>
  </si>
  <si>
    <t xml:space="preserve">Férias 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</si>
  <si>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</si>
  <si>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</si>
  <si>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</si>
  <si>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</si>
  <si>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</si>
  <si>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MÓDULO 5: CUSTOS INDIRETOS, TRIBUTOS E LUCRO</t>
  </si>
  <si>
    <t>Custos Indiretos, Tributos e Lucro</t>
  </si>
  <si>
    <t>Taxa de Administração</t>
  </si>
  <si>
    <t>Tributos</t>
  </si>
  <si>
    <t>B.1</t>
  </si>
  <si>
    <t>PIS</t>
  </si>
  <si>
    <t>B.2</t>
  </si>
  <si>
    <t>Cofins</t>
  </si>
  <si>
    <t>B.3</t>
  </si>
  <si>
    <t>ISS</t>
  </si>
  <si>
    <t>Lucro</t>
  </si>
  <si>
    <t>Total de Custos Indiretos, Tributos e Lucro</t>
  </si>
  <si>
    <t>QUADRO RESUMO - CUSTO POR EMPREGADO</t>
  </si>
  <si>
    <t>Mão-de-obra vinculada à execução contratual (valor por posto)</t>
  </si>
  <si>
    <t>Valor    (R$)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</si>
  <si>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</si>
  <si>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</si>
  <si>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</si>
  <si>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</si>
  <si>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Módulo 5 (A+C) – Custos Indiretos e Lucro</t>
  </si>
  <si>
    <t>Módulo 5 B – Tributos</t>
  </si>
  <si>
    <t>VALOR TOTAL POR EMPREGADO</t>
  </si>
  <si>
    <t>SUB-MÓDULO</t>
  </si>
  <si>
    <t>OBSERVAÇÕES</t>
  </si>
  <si>
    <t>1A</t>
  </si>
  <si>
    <t xml:space="preserve">Informar o valor do salário normativo da categoria, relativamente a um empregado.     </t>
  </si>
  <si>
    <t>1B</t>
  </si>
  <si>
    <r>
      <t>Informar o percentual definido na CCT e, em caso de disposição na referida norma coletiva outorgando-lhe natureza meramente indenizatória, excluí-lo da base de cálculo dos “Encargos Sociais".</t>
    </r>
    <r>
      <rPr>
        <b/>
        <sz val="11"/>
        <color indexed="10"/>
        <rFont val="Times New Roman"/>
        <family val="1"/>
      </rPr>
      <t/>
    </r>
  </si>
  <si>
    <t>1D</t>
  </si>
  <si>
    <t>Calculado com base no valor da hora estipulada na CCT, considerando como horas noturnas as compreendidas entre 22 horas e 5 horas, desde que a convenção coletiva de trabalho não disponha de forma diferente.</t>
  </si>
  <si>
    <t>1G</t>
  </si>
  <si>
    <t>Aplicável apenas aos postos de 12x36 horas. Equivale ao custo de uma hora extra. Portanto, informar o percentual definido na CCT a ser aplicado sobre o valor da hora normal.</t>
  </si>
  <si>
    <t>1H</t>
  </si>
  <si>
    <t>Informar o  valor do adicional calculado pela regra especificada na CCT.</t>
  </si>
  <si>
    <t>1I</t>
  </si>
  <si>
    <t>Especificar outros adicionais, caso estejam previstos na CCT.</t>
  </si>
  <si>
    <t>2A</t>
  </si>
  <si>
    <t>Informar o valor correspondente a duas passagens por dia trabalhado.</t>
  </si>
  <si>
    <t>2B</t>
  </si>
  <si>
    <t>Informar o valor diário do auxílio-alimentação, previsto no acordo coletivo da categoria.</t>
  </si>
  <si>
    <t>2C/2D</t>
  </si>
  <si>
    <t>Informar os valores previstos na CCT.</t>
  </si>
  <si>
    <t>2E</t>
  </si>
  <si>
    <t>Percentual definido em estudo realizado pela AUDIN/MPU.</t>
  </si>
  <si>
    <t>2G</t>
  </si>
  <si>
    <t>Inserir o valor de outros benefícios, desde que constem do projeto básico ou da convenção coletiva de trabalho.</t>
  </si>
  <si>
    <t>3A</t>
  </si>
  <si>
    <t>Valor médio nacional dos contratos no âmbito do MPU. Foi considerado o fornecimento de 2 conjuntos por semestre.</t>
  </si>
  <si>
    <t>4A</t>
  </si>
  <si>
    <r>
      <t xml:space="preserve">Percentual definido em estudo realizado pela AUDIN/MPU, incidente sobre o somatório dos valores da Remuneração </t>
    </r>
    <r>
      <rPr>
        <b/>
        <sz val="11"/>
        <rFont val="Times New Roman"/>
        <family val="1"/>
      </rPr>
      <t>(MÓDULO 1)</t>
    </r>
    <r>
      <rPr>
        <sz val="11"/>
        <rFont val="Times New Roman"/>
        <family val="1"/>
      </rPr>
      <t xml:space="preserve">, dos Benefícios Mensais e Diários </t>
    </r>
    <r>
      <rPr>
        <b/>
        <sz val="11"/>
        <rFont val="Times New Roman"/>
        <family val="1"/>
      </rPr>
      <t>(MÓDULO 2)</t>
    </r>
    <r>
      <rPr>
        <sz val="11"/>
        <rFont val="Times New Roman"/>
        <family val="1"/>
      </rPr>
      <t xml:space="preserve">, dos Insumos Diversos </t>
    </r>
    <r>
      <rPr>
        <b/>
        <sz val="11"/>
        <rFont val="Times New Roman"/>
        <family val="1"/>
      </rPr>
      <t>(MÓDULO 3)</t>
    </r>
    <r>
      <rPr>
        <sz val="11"/>
        <rFont val="Times New Roman"/>
        <family val="1"/>
      </rPr>
      <t xml:space="preserve"> e dos Encargos Sociais</t>
    </r>
    <r>
      <rPr>
        <b/>
        <sz val="11"/>
        <rFont val="Times New Roman"/>
        <family val="1"/>
      </rPr>
      <t xml:space="preserve"> (MÓDULO 4)</t>
    </r>
    <r>
      <rPr>
        <sz val="11"/>
        <rFont val="Times New Roman"/>
        <family val="1"/>
      </rPr>
      <t>.</t>
    </r>
  </si>
  <si>
    <t>4B</t>
  </si>
  <si>
    <t>Informar os percentuais correspondentes às alíquotas de retenção previstas nas IN RFB nº 1.234/2012, excluídos o IRPJ e a CSLL.  Quanto ao ISSQN, aplicar a alíquota prevista na legislação municipal onde os serviços serão prestados.</t>
  </si>
  <si>
    <t>4C</t>
  </si>
  <si>
    <r>
      <t xml:space="preserve">Percentual definido em estudo realizado pela AUDIN/MPU, incidente sobre o somatório dos valores da Remuneração </t>
    </r>
    <r>
      <rPr>
        <b/>
        <sz val="11"/>
        <rFont val="Times New Roman"/>
        <family val="1"/>
      </rPr>
      <t>(MÓDULO 1)</t>
    </r>
    <r>
      <rPr>
        <sz val="11"/>
        <rFont val="Times New Roman"/>
        <family val="1"/>
      </rPr>
      <t xml:space="preserve">, dos Benefícios Mensais e Diários </t>
    </r>
    <r>
      <rPr>
        <b/>
        <sz val="11"/>
        <rFont val="Times New Roman"/>
        <family val="1"/>
      </rPr>
      <t>(MÓDULO 2)</t>
    </r>
    <r>
      <rPr>
        <sz val="11"/>
        <rFont val="Times New Roman"/>
        <family val="1"/>
      </rPr>
      <t xml:space="preserve">, dos Insumos Diversos </t>
    </r>
    <r>
      <rPr>
        <b/>
        <sz val="11"/>
        <rFont val="Times New Roman"/>
        <family val="1"/>
      </rPr>
      <t>(MÓDULO 3)</t>
    </r>
    <r>
      <rPr>
        <sz val="11"/>
        <rFont val="Times New Roman"/>
        <family val="1"/>
      </rPr>
      <t xml:space="preserve"> e dos Encargos Sociais</t>
    </r>
    <r>
      <rPr>
        <b/>
        <sz val="11"/>
        <rFont val="Times New Roman"/>
        <family val="1"/>
      </rPr>
      <t xml:space="preserve"> (MÓDULO 4) </t>
    </r>
    <r>
      <rPr>
        <sz val="11"/>
        <rFont val="Times New Roman"/>
        <family val="1"/>
      </rPr>
      <t xml:space="preserve">e, ainda, sobre a Taxa de Administração </t>
    </r>
    <r>
      <rPr>
        <b/>
        <sz val="11"/>
        <rFont val="Times New Roman"/>
        <family val="1"/>
      </rPr>
      <t>(MÓDULO 5A)</t>
    </r>
    <r>
      <rPr>
        <sz val="11"/>
        <rFont val="Times New Roman"/>
        <family val="1"/>
      </rPr>
      <t>.</t>
    </r>
  </si>
  <si>
    <t xml:space="preserve">Nº do Processo </t>
  </si>
  <si>
    <t>19.00.1500.0003450/2018-97</t>
  </si>
  <si>
    <t>CNMP SEDE</t>
  </si>
  <si>
    <t>DESIGNER GRÁFICO</t>
  </si>
  <si>
    <t>VALOR TOTAL PARA DOIS EMPREGADOS</t>
  </si>
  <si>
    <t>REVISOR DE TEXTO</t>
  </si>
  <si>
    <t>Planilha resumo</t>
  </si>
  <si>
    <t>Cargo</t>
  </si>
  <si>
    <t>Vlr mensal mensal</t>
  </si>
  <si>
    <t>Vlr. Anual (vlr mensal x 12)</t>
  </si>
  <si>
    <t>Valor do Designer Gráfico</t>
  </si>
  <si>
    <t>Valor do Revisor de Texto</t>
  </si>
  <si>
    <t xml:space="preserve">Valor global anual </t>
  </si>
  <si>
    <t>Local de Execução (Sede CNMP)</t>
  </si>
  <si>
    <t>Acordo, Conv. ou Sentença Normativa em Dissídio Coletivo (04/2017)</t>
  </si>
  <si>
    <t>Sindicato (SINDICATO DOS JORNALISTAS PROFISSIONAIS DO DF)</t>
  </si>
  <si>
    <t>Data base da categoria (01/04/2017)</t>
  </si>
  <si>
    <t>Categoria profissional (Jornalista)</t>
  </si>
  <si>
    <t>Local de Execução (Sede, ...)</t>
  </si>
  <si>
    <t>*Sindicato (Sindicato das Agências de Propaganda do Distrito Federal)</t>
  </si>
  <si>
    <t>042017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</si>
</sst>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R$-416]#,##0.00;[Red]\-[$R$-416]#,##0.00"/>
  </numFmts>
  <fonts count="16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</font>
    <font>
      <sz val="2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CDDC"/>
        <bgColor indexed="26"/>
      </patternFill>
    </fill>
    <fill>
      <patternFill patternType="solid">
        <fgColor rgb="FF92CDDC"/>
        <bgColor indexed="41"/>
      </patternFill>
    </fill>
    <fill>
      <patternFill patternType="solid">
        <fgColor rgb="FF92CDDC"/>
        <bgColor indexed="64"/>
      </patternFill>
    </fill>
    <fill>
      <patternFill patternType="solid">
        <fgColor rgb="FF92CDDC"/>
        <bgColor indexed="31"/>
      </patternFill>
    </fill>
    <fill>
      <patternFill patternType="solid">
        <fgColor indexed="22"/>
        <bgColor indexed="31"/>
      </patternFill>
    </fill>
  </fills>
  <borders count="6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74">
    <xf numFmtId="0" fontId="0" fillId="0" borderId="0" xfId="0"/>
    <xf numFmtId="14" fontId="6" fillId="3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39" fontId="6" fillId="0" borderId="7" xfId="0" applyNumberFormat="1" applyFont="1" applyBorder="1" applyAlignment="1" applyProtection="1">
      <alignment horizontal="right" vertical="center" wrapText="1"/>
    </xf>
    <xf numFmtId="39" fontId="6" fillId="0" borderId="8" xfId="0" applyNumberFormat="1" applyFont="1" applyBorder="1" applyAlignment="1" applyProtection="1">
      <alignment horizontal="right" vertical="center" wrapText="1"/>
    </xf>
    <xf numFmtId="39" fontId="6" fillId="0" borderId="9" xfId="0" applyNumberFormat="1" applyFont="1" applyBorder="1" applyAlignment="1" applyProtection="1">
      <alignment horizontal="right" vertical="center" wrapText="1"/>
    </xf>
    <xf numFmtId="39" fontId="6" fillId="0" borderId="10" xfId="0" applyNumberFormat="1" applyFont="1" applyBorder="1" applyAlignment="1" applyProtection="1">
      <alignment horizontal="right" vertical="center" wrapText="1"/>
    </xf>
    <xf numFmtId="39" fontId="6" fillId="0" borderId="11" xfId="0" applyNumberFormat="1" applyFont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39" fontId="6" fillId="0" borderId="13" xfId="0" applyNumberFormat="1" applyFont="1" applyBorder="1" applyAlignment="1" applyProtection="1">
      <alignment horizontal="right" vertical="center" wrapText="1"/>
    </xf>
    <xf numFmtId="39" fontId="5" fillId="0" borderId="14" xfId="0" applyNumberFormat="1" applyFont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39" fontId="6" fillId="0" borderId="16" xfId="0" applyNumberFormat="1" applyFont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14" fontId="6" fillId="2" borderId="17" xfId="0" applyNumberFormat="1" applyFont="1" applyFill="1" applyBorder="1" applyAlignment="1" applyProtection="1">
      <alignment horizontal="center"/>
      <protection locked="0"/>
    </xf>
    <xf numFmtId="39" fontId="6" fillId="0" borderId="18" xfId="0" applyNumberFormat="1" applyFont="1" applyBorder="1" applyAlignment="1" applyProtection="1">
      <alignment horizontal="right"/>
      <protection locked="0"/>
    </xf>
    <xf numFmtId="39" fontId="6" fillId="0" borderId="19" xfId="0" applyNumberFormat="1" applyFont="1" applyBorder="1" applyAlignment="1" applyProtection="1">
      <alignment horizontal="right"/>
      <protection locked="0"/>
    </xf>
    <xf numFmtId="39" fontId="6" fillId="0" borderId="12" xfId="0" applyNumberFormat="1" applyFont="1" applyBorder="1" applyAlignment="1" applyProtection="1">
      <alignment horizontal="right" vertical="center" wrapText="1"/>
    </xf>
    <xf numFmtId="39" fontId="6" fillId="0" borderId="20" xfId="0" applyNumberFormat="1" applyFont="1" applyBorder="1" applyAlignment="1" applyProtection="1">
      <alignment horizontal="right"/>
      <protection locked="0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3" borderId="0" xfId="0" applyFont="1" applyFill="1"/>
    <xf numFmtId="0" fontId="6" fillId="3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5" fillId="0" borderId="17" xfId="0" applyFont="1" applyBorder="1" applyAlignment="1" applyProtection="1">
      <alignment horizontal="center"/>
    </xf>
    <xf numFmtId="0" fontId="5" fillId="2" borderId="23" xfId="0" applyFont="1" applyFill="1" applyBorder="1" applyAlignment="1" applyProtection="1"/>
    <xf numFmtId="0" fontId="5" fillId="0" borderId="24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justify" vertical="center" wrapText="1"/>
    </xf>
    <xf numFmtId="0" fontId="5" fillId="3" borderId="25" xfId="0" applyFont="1" applyFill="1" applyBorder="1" applyAlignment="1" applyProtection="1"/>
    <xf numFmtId="0" fontId="6" fillId="4" borderId="0" xfId="0" applyFont="1" applyFill="1"/>
    <xf numFmtId="0" fontId="5" fillId="0" borderId="7" xfId="0" applyFont="1" applyBorder="1" applyAlignment="1" applyProtection="1">
      <alignment horizontal="center" vertical="center"/>
    </xf>
    <xf numFmtId="4" fontId="6" fillId="0" borderId="9" xfId="0" applyNumberFormat="1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3" fontId="6" fillId="0" borderId="27" xfId="0" applyNumberFormat="1" applyFont="1" applyBorder="1" applyAlignment="1" applyProtection="1">
      <alignment horizontal="right" vertical="center" wrapTex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39" fontId="5" fillId="5" borderId="0" xfId="0" applyNumberFormat="1" applyFont="1" applyFill="1" applyBorder="1" applyAlignment="1" applyProtection="1">
      <alignment horizontal="right" vertical="center" wrapText="1"/>
    </xf>
    <xf numFmtId="39" fontId="5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39" fontId="6" fillId="0" borderId="28" xfId="0" applyNumberFormat="1" applyFont="1" applyFill="1" applyBorder="1" applyAlignment="1" applyProtection="1">
      <alignment horizontal="right"/>
      <protection locked="0"/>
    </xf>
    <xf numFmtId="39" fontId="6" fillId="0" borderId="12" xfId="0" applyNumberFormat="1" applyFont="1" applyBorder="1" applyAlignment="1" applyProtection="1">
      <alignment horizontal="right" vertical="center" wrapText="1"/>
      <protection locked="0"/>
    </xf>
    <xf numFmtId="0" fontId="6" fillId="0" borderId="2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Protection="1"/>
    <xf numFmtId="39" fontId="4" fillId="4" borderId="0" xfId="0" applyNumberFormat="1" applyFont="1" applyFill="1" applyProtection="1">
      <protection locked="0"/>
    </xf>
    <xf numFmtId="39" fontId="4" fillId="3" borderId="0" xfId="0" applyNumberFormat="1" applyFont="1" applyFill="1" applyProtection="1">
      <protection locked="0"/>
    </xf>
    <xf numFmtId="0" fontId="5" fillId="0" borderId="29" xfId="0" applyFont="1" applyBorder="1" applyAlignment="1" applyProtection="1">
      <alignment horizontal="center"/>
    </xf>
    <xf numFmtId="39" fontId="6" fillId="0" borderId="9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39" fontId="6" fillId="0" borderId="3" xfId="0" applyNumberFormat="1" applyFont="1" applyBorder="1" applyAlignment="1" applyProtection="1">
      <alignment horizontal="right" vertical="center" wrapText="1"/>
      <protection locked="0"/>
    </xf>
    <xf numFmtId="39" fontId="6" fillId="3" borderId="0" xfId="0" applyNumberFormat="1" applyFont="1" applyFill="1" applyBorder="1" applyAlignment="1" applyProtection="1">
      <alignment horizontal="right"/>
    </xf>
    <xf numFmtId="39" fontId="6" fillId="3" borderId="0" xfId="0" applyNumberFormat="1" applyFont="1" applyFill="1" applyBorder="1" applyAlignment="1" applyProtection="1">
      <alignment horizontal="right"/>
      <protection locked="0"/>
    </xf>
    <xf numFmtId="37" fontId="6" fillId="0" borderId="17" xfId="0" applyNumberFormat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37" fontId="6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6" fillId="4" borderId="0" xfId="0" applyFont="1" applyFill="1" applyProtection="1"/>
    <xf numFmtId="39" fontId="5" fillId="3" borderId="0" xfId="0" applyNumberFormat="1" applyFont="1" applyFill="1" applyBorder="1" applyAlignment="1" applyProtection="1">
      <alignment horizontal="center" vertical="center" wrapText="1"/>
    </xf>
    <xf numFmtId="39" fontId="6" fillId="3" borderId="0" xfId="0" applyNumberFormat="1" applyFont="1" applyFill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39" fontId="6" fillId="0" borderId="30" xfId="0" applyNumberFormat="1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Protection="1">
      <protection locked="0"/>
    </xf>
    <xf numFmtId="0" fontId="5" fillId="0" borderId="29" xfId="0" applyFont="1" applyBorder="1" applyAlignment="1" applyProtection="1">
      <alignment horizontal="center" vertical="center"/>
    </xf>
    <xf numFmtId="4" fontId="5" fillId="0" borderId="17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center" vertical="center" wrapText="1"/>
    </xf>
    <xf numFmtId="39" fontId="6" fillId="3" borderId="0" xfId="0" applyNumberFormat="1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right" vertical="center" wrapText="1"/>
    </xf>
    <xf numFmtId="0" fontId="5" fillId="6" borderId="17" xfId="0" applyFont="1" applyFill="1" applyBorder="1" applyAlignment="1" applyProtection="1">
      <alignment horizontal="center" vertical="center"/>
    </xf>
    <xf numFmtId="39" fontId="6" fillId="6" borderId="17" xfId="0" applyNumberFormat="1" applyFont="1" applyFill="1" applyBorder="1" applyAlignment="1" applyProtection="1">
      <alignment horizontal="right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39" fontId="6" fillId="3" borderId="7" xfId="0" applyNumberFormat="1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wrapText="1"/>
      <protection locked="0"/>
    </xf>
    <xf numFmtId="0" fontId="11" fillId="3" borderId="0" xfId="0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</xf>
    <xf numFmtId="0" fontId="7" fillId="3" borderId="0" xfId="0" applyFont="1" applyFill="1" applyProtection="1"/>
    <xf numFmtId="2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2" fontId="6" fillId="0" borderId="12" xfId="0" applyNumberFormat="1" applyFont="1" applyBorder="1" applyAlignment="1" applyProtection="1">
      <alignment horizontal="center" vertical="center" wrapText="1"/>
      <protection locked="0"/>
    </xf>
    <xf numFmtId="2" fontId="6" fillId="0" borderId="27" xfId="0" applyNumberFormat="1" applyFont="1" applyBorder="1" applyAlignment="1" applyProtection="1">
      <alignment horizontal="center" vertical="center" wrapText="1"/>
      <protection locked="0"/>
    </xf>
    <xf numFmtId="3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2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39" fontId="6" fillId="6" borderId="17" xfId="0" applyNumberFormat="1" applyFont="1" applyFill="1" applyBorder="1" applyAlignment="1" applyProtection="1">
      <alignment horizontal="center" vertical="center" wrapText="1"/>
      <protection locked="0"/>
    </xf>
    <xf numFmtId="39" fontId="6" fillId="0" borderId="7" xfId="0" applyNumberFormat="1" applyFont="1" applyBorder="1" applyAlignment="1" applyProtection="1">
      <alignment horizontal="center" vertical="center" wrapText="1"/>
      <protection locked="0"/>
    </xf>
    <xf numFmtId="39" fontId="6" fillId="0" borderId="12" xfId="0" applyNumberFormat="1" applyFont="1" applyBorder="1" applyAlignment="1" applyProtection="1">
      <alignment horizontal="center" vertical="center" wrapText="1"/>
      <protection locked="0"/>
    </xf>
    <xf numFmtId="39" fontId="6" fillId="0" borderId="26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0" fontId="5" fillId="7" borderId="17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5" fillId="8" borderId="17" xfId="0" applyFont="1" applyFill="1" applyBorder="1" applyAlignment="1" applyProtection="1">
      <alignment horizontal="center" vertical="center" wrapText="1"/>
      <protection locked="0"/>
    </xf>
    <xf numFmtId="4" fontId="6" fillId="0" borderId="26" xfId="0" applyNumberFormat="1" applyFont="1" applyFill="1" applyBorder="1" applyAlignment="1" applyProtection="1">
      <alignment horizontal="right" vertical="center" wrapText="1"/>
    </xf>
    <xf numFmtId="0" fontId="5" fillId="9" borderId="17" xfId="0" applyFont="1" applyFill="1" applyBorder="1" applyAlignment="1" applyProtection="1">
      <alignment horizontal="center" vertical="center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8" borderId="31" xfId="0" applyFont="1" applyFill="1" applyBorder="1" applyAlignment="1" applyProtection="1">
      <alignment horizontal="center" vertical="center" wrapText="1"/>
    </xf>
    <xf numFmtId="4" fontId="5" fillId="10" borderId="17" xfId="0" applyNumberFormat="1" applyFont="1" applyFill="1" applyBorder="1" applyAlignment="1" applyProtection="1">
      <alignment horizontal="right" vertical="center" wrapText="1"/>
    </xf>
    <xf numFmtId="0" fontId="5" fillId="9" borderId="23" xfId="0" applyFont="1" applyFill="1" applyBorder="1" applyAlignment="1" applyProtection="1">
      <alignment horizontal="center" vertical="center"/>
    </xf>
    <xf numFmtId="0" fontId="5" fillId="8" borderId="32" xfId="0" applyFont="1" applyFill="1" applyBorder="1" applyAlignment="1" applyProtection="1">
      <alignment horizontal="center" vertical="center" wrapText="1"/>
    </xf>
    <xf numFmtId="0" fontId="5" fillId="9" borderId="24" xfId="0" applyFont="1" applyFill="1" applyBorder="1" applyAlignment="1" applyProtection="1">
      <alignment horizontal="center" vertical="center"/>
    </xf>
    <xf numFmtId="0" fontId="5" fillId="8" borderId="33" xfId="0" applyFont="1" applyFill="1" applyBorder="1" applyAlignment="1" applyProtection="1">
      <alignment horizontal="center" vertical="center" wrapText="1"/>
    </xf>
    <xf numFmtId="2" fontId="5" fillId="9" borderId="17" xfId="0" applyNumberFormat="1" applyFont="1" applyFill="1" applyBorder="1" applyAlignment="1" applyProtection="1">
      <alignment horizontal="center" vertical="center"/>
      <protection locked="0"/>
    </xf>
    <xf numFmtId="4" fontId="5" fillId="9" borderId="17" xfId="0" applyNumberFormat="1" applyFont="1" applyFill="1" applyBorder="1" applyAlignment="1" applyProtection="1">
      <alignment horizontal="right" vertical="center"/>
    </xf>
    <xf numFmtId="0" fontId="5" fillId="8" borderId="34" xfId="0" applyFont="1" applyFill="1" applyBorder="1" applyAlignment="1" applyProtection="1">
      <alignment horizontal="center" vertical="center" wrapText="1"/>
    </xf>
    <xf numFmtId="4" fontId="5" fillId="9" borderId="14" xfId="0" applyNumberFormat="1" applyFont="1" applyFill="1" applyBorder="1" applyAlignment="1" applyProtection="1">
      <alignment horizontal="right" vertical="center"/>
    </xf>
    <xf numFmtId="0" fontId="5" fillId="8" borderId="35" xfId="0" applyFont="1" applyFill="1" applyBorder="1" applyAlignment="1" applyProtection="1">
      <alignment horizontal="center" vertical="center" wrapText="1"/>
    </xf>
    <xf numFmtId="2" fontId="5" fillId="9" borderId="17" xfId="0" applyNumberFormat="1" applyFont="1" applyFill="1" applyBorder="1" applyAlignment="1" applyProtection="1">
      <alignment horizontal="center" vertical="center" wrapText="1"/>
      <protection locked="0"/>
    </xf>
    <xf numFmtId="4" fontId="5" fillId="9" borderId="17" xfId="0" applyNumberFormat="1" applyFont="1" applyFill="1" applyBorder="1" applyAlignment="1" applyProtection="1">
      <alignment horizontal="right" vertical="center" wrapText="1"/>
    </xf>
    <xf numFmtId="39" fontId="5" fillId="9" borderId="17" xfId="0" applyNumberFormat="1" applyFont="1" applyFill="1" applyBorder="1" applyAlignment="1" applyProtection="1">
      <alignment horizontal="center" vertical="center" wrapText="1"/>
      <protection locked="0"/>
    </xf>
    <xf numFmtId="39" fontId="5" fillId="9" borderId="17" xfId="0" applyNumberFormat="1" applyFont="1" applyFill="1" applyBorder="1" applyAlignment="1" applyProtection="1">
      <alignment horizontal="right" vertical="center" wrapText="1"/>
    </xf>
    <xf numFmtId="39" fontId="5" fillId="9" borderId="14" xfId="0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0" fillId="0" borderId="0" xfId="0"/>
    <xf numFmtId="0" fontId="12" fillId="0" borderId="0" xfId="0" applyFont="1" applyBorder="1" applyAlignment="1">
      <alignment vertical="center"/>
    </xf>
    <xf numFmtId="0" fontId="13" fillId="0" borderId="63" xfId="0" applyFont="1" applyBorder="1" applyAlignment="1">
      <alignment horizontal="center" wrapText="1"/>
    </xf>
    <xf numFmtId="0" fontId="14" fillId="0" borderId="63" xfId="0" applyFont="1" applyBorder="1" applyAlignment="1">
      <alignment wrapText="1"/>
    </xf>
    <xf numFmtId="164" fontId="15" fillId="0" borderId="63" xfId="0" applyNumberFormat="1" applyFont="1" applyBorder="1"/>
    <xf numFmtId="165" fontId="0" fillId="0" borderId="63" xfId="0" applyNumberFormat="1" applyBorder="1"/>
    <xf numFmtId="0" fontId="5" fillId="7" borderId="23" xfId="0" applyFont="1" applyFill="1" applyBorder="1" applyAlignment="1" applyProtection="1">
      <alignment horizontal="left" vertical="center"/>
    </xf>
    <xf numFmtId="0" fontId="5" fillId="7" borderId="25" xfId="0" applyFont="1" applyFill="1" applyBorder="1" applyAlignment="1" applyProtection="1">
      <alignment horizontal="left" vertical="center"/>
    </xf>
    <xf numFmtId="0" fontId="5" fillId="7" borderId="14" xfId="0" applyFont="1" applyFill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left"/>
    </xf>
    <xf numFmtId="0" fontId="6" fillId="0" borderId="60" xfId="0" applyFont="1" applyBorder="1" applyAlignment="1" applyProtection="1">
      <alignment horizontal="left"/>
    </xf>
    <xf numFmtId="0" fontId="5" fillId="8" borderId="23" xfId="0" applyFont="1" applyFill="1" applyBorder="1" applyAlignment="1" applyProtection="1">
      <alignment horizontal="left" vertical="center" wrapText="1"/>
    </xf>
    <xf numFmtId="0" fontId="5" fillId="8" borderId="25" xfId="0" applyFont="1" applyFill="1" applyBorder="1" applyAlignment="1" applyProtection="1">
      <alignment horizontal="left" vertical="center" wrapText="1"/>
    </xf>
    <xf numFmtId="0" fontId="5" fillId="8" borderId="14" xfId="0" applyFont="1" applyFill="1" applyBorder="1" applyAlignment="1" applyProtection="1">
      <alignment horizontal="left" vertical="center" wrapText="1"/>
    </xf>
    <xf numFmtId="39" fontId="6" fillId="0" borderId="29" xfId="0" applyNumberFormat="1" applyFont="1" applyBorder="1" applyAlignment="1" applyProtection="1">
      <alignment horizontal="left" vertical="center" wrapText="1"/>
    </xf>
    <xf numFmtId="39" fontId="6" fillId="0" borderId="48" xfId="0" applyNumberFormat="1" applyFont="1" applyBorder="1" applyAlignment="1" applyProtection="1">
      <alignment horizontal="left" vertical="center" wrapText="1"/>
    </xf>
    <xf numFmtId="39" fontId="6" fillId="0" borderId="10" xfId="0" applyNumberFormat="1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5" fillId="8" borderId="44" xfId="0" applyFont="1" applyFill="1" applyBorder="1" applyAlignment="1" applyProtection="1">
      <alignment horizontal="left" vertical="center" wrapText="1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46" xfId="0" applyFont="1" applyBorder="1" applyAlignment="1" applyProtection="1">
      <alignment horizontal="left" vertical="center" wrapText="1"/>
    </xf>
    <xf numFmtId="0" fontId="6" fillId="0" borderId="47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6" fillId="0" borderId="61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5" fillId="10" borderId="23" xfId="0" applyFont="1" applyFill="1" applyBorder="1" applyAlignment="1" applyProtection="1">
      <alignment horizontal="left" vertical="center" wrapText="1"/>
    </xf>
    <xf numFmtId="0" fontId="5" fillId="10" borderId="25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5" fillId="9" borderId="23" xfId="0" applyFont="1" applyFill="1" applyBorder="1" applyAlignment="1" applyProtection="1">
      <alignment horizontal="left"/>
    </xf>
    <xf numFmtId="0" fontId="5" fillId="9" borderId="25" xfId="0" applyFont="1" applyFill="1" applyBorder="1" applyAlignment="1" applyProtection="1">
      <alignment horizontal="left"/>
    </xf>
    <xf numFmtId="0" fontId="5" fillId="9" borderId="14" xfId="0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/>
    </xf>
    <xf numFmtId="0" fontId="5" fillId="2" borderId="25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/>
    </xf>
    <xf numFmtId="0" fontId="6" fillId="0" borderId="52" xfId="0" applyFont="1" applyBorder="1" applyAlignment="1" applyProtection="1">
      <alignment horizontal="left"/>
    </xf>
    <xf numFmtId="0" fontId="6" fillId="0" borderId="53" xfId="0" applyFont="1" applyBorder="1" applyAlignment="1" applyProtection="1">
      <alignment horizontal="left" vertical="center" wrapText="1"/>
    </xf>
    <xf numFmtId="0" fontId="6" fillId="0" borderId="54" xfId="0" applyFont="1" applyBorder="1" applyAlignment="1" applyProtection="1">
      <alignment horizontal="left" vertical="center" wrapText="1"/>
    </xf>
    <xf numFmtId="0" fontId="6" fillId="0" borderId="55" xfId="0" applyFont="1" applyBorder="1" applyAlignment="1" applyProtection="1">
      <alignment horizontal="left" vertical="center" wrapText="1"/>
    </xf>
    <xf numFmtId="0" fontId="6" fillId="0" borderId="56" xfId="0" applyFont="1" applyBorder="1" applyAlignment="1" applyProtection="1">
      <alignment horizontal="left" vertical="center" wrapText="1"/>
    </xf>
    <xf numFmtId="0" fontId="6" fillId="0" borderId="57" xfId="0" applyFont="1" applyBorder="1" applyAlignment="1" applyProtection="1">
      <alignment horizontal="left"/>
    </xf>
    <xf numFmtId="0" fontId="6" fillId="0" borderId="58" xfId="0" applyFont="1" applyBorder="1" applyAlignment="1" applyProtection="1">
      <alignment horizontal="left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left"/>
    </xf>
    <xf numFmtId="0" fontId="5" fillId="3" borderId="25" xfId="0" applyFont="1" applyFill="1" applyBorder="1" applyAlignment="1" applyProtection="1">
      <alignment horizontal="left"/>
    </xf>
    <xf numFmtId="0" fontId="5" fillId="3" borderId="14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39" fontId="6" fillId="0" borderId="6" xfId="0" applyNumberFormat="1" applyFont="1" applyBorder="1" applyAlignment="1" applyProtection="1">
      <alignment horizontal="left" vertical="center" wrapText="1"/>
    </xf>
    <xf numFmtId="39" fontId="6" fillId="0" borderId="46" xfId="0" applyNumberFormat="1" applyFont="1" applyBorder="1" applyAlignment="1" applyProtection="1">
      <alignment horizontal="left" vertical="center" wrapText="1"/>
    </xf>
    <xf numFmtId="0" fontId="5" fillId="9" borderId="23" xfId="0" applyFont="1" applyFill="1" applyBorder="1" applyAlignment="1" applyProtection="1">
      <alignment horizontal="left" vertical="center"/>
    </xf>
    <xf numFmtId="0" fontId="5" fillId="9" borderId="14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37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</xf>
    <xf numFmtId="0" fontId="5" fillId="9" borderId="25" xfId="0" applyFont="1" applyFill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49" xfId="0" applyFont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horizontal="left" vertical="center" wrapText="1"/>
    </xf>
    <xf numFmtId="0" fontId="6" fillId="0" borderId="41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42" xfId="0" applyFont="1" applyBorder="1" applyAlignment="1" applyProtection="1">
      <alignment horizontal="left" wrapText="1"/>
    </xf>
    <xf numFmtId="0" fontId="6" fillId="0" borderId="43" xfId="0" applyFont="1" applyBorder="1" applyAlignment="1" applyProtection="1">
      <alignment horizontal="left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62" xfId="0" applyFont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5" fillId="9" borderId="23" xfId="0" applyFont="1" applyFill="1" applyBorder="1" applyAlignment="1" applyProtection="1">
      <alignment horizontal="left" vertical="center" wrapText="1"/>
    </xf>
    <xf numFmtId="0" fontId="5" fillId="9" borderId="25" xfId="0" applyFont="1" applyFill="1" applyBorder="1" applyAlignment="1" applyProtection="1">
      <alignment horizontal="left" vertical="center" wrapText="1"/>
    </xf>
    <xf numFmtId="0" fontId="5" fillId="9" borderId="14" xfId="0" applyFont="1" applyFill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37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5" fillId="9" borderId="23" xfId="0" applyFont="1" applyFill="1" applyBorder="1" applyAlignment="1" applyProtection="1">
      <alignment horizontal="center" vertical="center" wrapText="1"/>
    </xf>
    <xf numFmtId="0" fontId="5" fillId="9" borderId="25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Alignment="1" applyProtection="1">
      <alignment horizontal="center" vertical="center" wrapText="1"/>
    </xf>
    <xf numFmtId="0" fontId="5" fillId="3" borderId="49" xfId="0" applyFont="1" applyFill="1" applyBorder="1" applyAlignment="1" applyProtection="1">
      <alignment horizontal="left" wrapText="1"/>
    </xf>
    <xf numFmtId="0" fontId="6" fillId="6" borderId="23" xfId="0" applyFont="1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justify" vertical="center" wrapText="1"/>
    </xf>
    <xf numFmtId="0" fontId="6" fillId="2" borderId="40" xfId="0" applyFont="1" applyFill="1" applyBorder="1" applyAlignment="1" applyProtection="1">
      <alignment horizontal="justify" vertical="center" wrapText="1"/>
    </xf>
    <xf numFmtId="0" fontId="6" fillId="2" borderId="62" xfId="0" applyFont="1" applyFill="1" applyBorder="1" applyAlignment="1" applyProtection="1">
      <alignment horizontal="justify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justify" vertical="center" wrapText="1"/>
    </xf>
    <xf numFmtId="0" fontId="6" fillId="2" borderId="48" xfId="0" applyFont="1" applyFill="1" applyBorder="1" applyAlignment="1" applyProtection="1">
      <alignment horizontal="justify" vertical="center" wrapText="1"/>
    </xf>
    <xf numFmtId="0" fontId="6" fillId="2" borderId="10" xfId="0" applyFont="1" applyFill="1" applyBorder="1" applyAlignment="1" applyProtection="1">
      <alignment horizontal="justify" vertical="center" wrapText="1"/>
    </xf>
    <xf numFmtId="0" fontId="12" fillId="0" borderId="6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4" fillId="11" borderId="63" xfId="0" applyFont="1" applyFill="1" applyBorder="1" applyAlignment="1">
      <alignment horizontal="center" vertical="center"/>
    </xf>
    <xf numFmtId="164" fontId="14" fillId="11" borderId="63" xfId="0" applyNumberFormat="1" applyFont="1" applyFill="1" applyBorder="1" applyAlignment="1">
      <alignment horizontal="right"/>
    </xf>
  </cellXfs>
  <cellStyles count="4">
    <cellStyle name="Normal" xfId="0" builtinId="0"/>
    <cellStyle name="Título 1 1" xfId="1" xr:uid="{00000000-0005-0000-0000-000001000000}"/>
    <cellStyle name="Título 1 1 1" xfId="2" xr:uid="{00000000-0005-0000-0000-000002000000}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1"/>
  <sheetViews>
    <sheetView topLeftCell="A121" zoomScaleNormal="100" workbookViewId="0">
      <selection activeCell="F143" sqref="F143"/>
    </sheetView>
  </sheetViews>
  <sheetFormatPr defaultRowHeight="15" x14ac:dyDescent="0.25"/>
  <cols>
    <col min="1" max="1" width="3.42578125" style="25" customWidth="1"/>
    <col min="2" max="2" width="8.140625" style="25" customWidth="1"/>
    <col min="3" max="3" width="52.28515625" style="34" customWidth="1"/>
    <col min="4" max="4" width="7.85546875" style="34" customWidth="1"/>
    <col min="5" max="5" width="13.28515625" style="34" customWidth="1"/>
    <col min="6" max="6" width="12.28515625" style="34" customWidth="1"/>
    <col min="7" max="16384" width="9.140625" style="25"/>
  </cols>
  <sheetData>
    <row r="1" spans="2:6" ht="8.25" customHeight="1" x14ac:dyDescent="0.25">
      <c r="B1" s="27"/>
      <c r="C1" s="27"/>
      <c r="D1" s="27"/>
      <c r="E1" s="27"/>
      <c r="F1" s="27"/>
    </row>
    <row r="2" spans="2:6" ht="18.75" x14ac:dyDescent="0.3">
      <c r="B2" s="142"/>
      <c r="C2" s="143"/>
      <c r="D2" s="143"/>
      <c r="E2" s="143"/>
      <c r="F2" s="143"/>
    </row>
    <row r="3" spans="2:6" ht="18.75" x14ac:dyDescent="0.3">
      <c r="B3" s="142"/>
      <c r="C3" s="143" t="s">
        <v>159</v>
      </c>
      <c r="D3" s="143"/>
      <c r="E3" s="142" t="s">
        <v>0</v>
      </c>
      <c r="F3" s="143"/>
    </row>
    <row r="4" spans="2:6" ht="8.25" customHeight="1" thickBot="1" x14ac:dyDescent="0.3">
      <c r="B4" s="27"/>
      <c r="C4" s="27"/>
      <c r="D4" s="27"/>
      <c r="E4" s="27"/>
      <c r="F4" s="27"/>
    </row>
    <row r="5" spans="2:6" s="27" customFormat="1" ht="15.75" customHeight="1" thickBot="1" x14ac:dyDescent="0.25">
      <c r="B5" s="180" t="s">
        <v>1</v>
      </c>
      <c r="C5" s="181"/>
      <c r="D5" s="181"/>
      <c r="E5" s="181"/>
      <c r="F5" s="182"/>
    </row>
    <row r="6" spans="2:6" s="27" customFormat="1" ht="15.95" customHeight="1" thickBot="1" x14ac:dyDescent="0.3">
      <c r="B6" s="28" t="s">
        <v>2</v>
      </c>
      <c r="C6" s="29" t="s">
        <v>156</v>
      </c>
      <c r="D6" s="183" t="s">
        <v>157</v>
      </c>
      <c r="E6" s="184"/>
      <c r="F6" s="185"/>
    </row>
    <row r="7" spans="2:6" s="27" customFormat="1" ht="15.95" customHeight="1" thickBot="1" x14ac:dyDescent="0.3">
      <c r="B7" s="28" t="s">
        <v>3</v>
      </c>
      <c r="C7" s="29" t="s">
        <v>4</v>
      </c>
      <c r="D7" s="186" t="s">
        <v>5</v>
      </c>
      <c r="E7" s="187"/>
      <c r="F7" s="17"/>
    </row>
    <row r="8" spans="2:6" s="27" customFormat="1" ht="15.75" customHeight="1" thickBot="1" x14ac:dyDescent="0.3">
      <c r="B8" s="30" t="s">
        <v>6</v>
      </c>
      <c r="C8" s="191" t="s">
        <v>7</v>
      </c>
      <c r="D8" s="192"/>
      <c r="E8" s="193"/>
      <c r="F8" s="18"/>
    </row>
    <row r="9" spans="2:6" s="27" customFormat="1" ht="18" customHeight="1" thickBot="1" x14ac:dyDescent="0.25">
      <c r="B9" s="31" t="s">
        <v>8</v>
      </c>
      <c r="C9" s="32" t="s">
        <v>174</v>
      </c>
      <c r="D9" s="188" t="s">
        <v>158</v>
      </c>
      <c r="E9" s="189"/>
      <c r="F9" s="190"/>
    </row>
    <row r="10" spans="2:6" s="27" customFormat="1" ht="15.95" customHeight="1" thickBot="1" x14ac:dyDescent="0.3">
      <c r="B10" s="28" t="s">
        <v>9</v>
      </c>
      <c r="C10" s="191" t="s">
        <v>170</v>
      </c>
      <c r="D10" s="192"/>
      <c r="E10" s="193"/>
      <c r="F10" s="17"/>
    </row>
    <row r="11" spans="2:6" s="27" customFormat="1" ht="18.75" customHeight="1" thickBot="1" x14ac:dyDescent="0.25">
      <c r="B11" s="99" t="s">
        <v>11</v>
      </c>
      <c r="C11" s="194" t="s">
        <v>175</v>
      </c>
      <c r="D11" s="195"/>
      <c r="E11" s="195"/>
      <c r="F11" s="196"/>
    </row>
    <row r="12" spans="2:6" s="27" customFormat="1" ht="15.95" customHeight="1" thickBot="1" x14ac:dyDescent="0.3">
      <c r="B12" s="28" t="s">
        <v>12</v>
      </c>
      <c r="C12" s="207" t="s">
        <v>172</v>
      </c>
      <c r="D12" s="208"/>
      <c r="E12" s="209"/>
      <c r="F12" s="1"/>
    </row>
    <row r="13" spans="2:6" s="27" customFormat="1" ht="15.95" customHeight="1" thickBot="1" x14ac:dyDescent="0.3">
      <c r="B13" s="28" t="s">
        <v>14</v>
      </c>
      <c r="C13" s="33" t="s">
        <v>15</v>
      </c>
      <c r="D13" s="33"/>
      <c r="E13" s="210"/>
      <c r="F13" s="211"/>
    </row>
    <row r="14" spans="2:6" s="27" customFormat="1" ht="11.25" customHeight="1" x14ac:dyDescent="0.25">
      <c r="B14" s="53"/>
      <c r="C14" s="53"/>
      <c r="D14" s="53"/>
      <c r="E14" s="53"/>
      <c r="F14" s="53"/>
    </row>
    <row r="15" spans="2:6" s="27" customFormat="1" ht="20.25" x14ac:dyDescent="0.3">
      <c r="B15" s="100" t="s">
        <v>16</v>
      </c>
      <c r="C15" s="53"/>
      <c r="D15" s="53"/>
      <c r="E15" s="53"/>
      <c r="F15" s="53"/>
    </row>
    <row r="16" spans="2:6" s="27" customFormat="1" ht="9" customHeight="1" thickBot="1" x14ac:dyDescent="0.3">
      <c r="B16" s="53"/>
      <c r="C16" s="53"/>
      <c r="D16" s="53"/>
      <c r="E16" s="53"/>
      <c r="F16" s="53"/>
    </row>
    <row r="17" spans="2:6" s="27" customFormat="1" ht="15.95" customHeight="1" thickBot="1" x14ac:dyDescent="0.25">
      <c r="B17" s="157" t="s">
        <v>17</v>
      </c>
      <c r="C17" s="158"/>
      <c r="D17" s="158"/>
      <c r="E17" s="158"/>
      <c r="F17" s="159"/>
    </row>
    <row r="18" spans="2:6" s="27" customFormat="1" ht="15.95" customHeight="1" x14ac:dyDescent="0.2">
      <c r="B18" s="35" t="s">
        <v>2</v>
      </c>
      <c r="C18" s="212" t="s">
        <v>18</v>
      </c>
      <c r="D18" s="213"/>
      <c r="E18" s="213"/>
      <c r="F18" s="36">
        <v>4942.82</v>
      </c>
    </row>
    <row r="19" spans="2:6" s="27" customFormat="1" ht="15" customHeight="1" x14ac:dyDescent="0.2">
      <c r="B19" s="37" t="s">
        <v>3</v>
      </c>
      <c r="C19" s="163" t="s">
        <v>19</v>
      </c>
      <c r="D19" s="164"/>
      <c r="E19" s="164"/>
      <c r="F19" s="38">
        <v>0</v>
      </c>
    </row>
    <row r="20" spans="2:6" s="27" customFormat="1" ht="15" customHeight="1" x14ac:dyDescent="0.2">
      <c r="B20" s="37" t="s">
        <v>6</v>
      </c>
      <c r="C20" s="163" t="s">
        <v>20</v>
      </c>
      <c r="D20" s="164"/>
      <c r="E20" s="164"/>
      <c r="F20" s="38">
        <v>0</v>
      </c>
    </row>
    <row r="21" spans="2:6" s="27" customFormat="1" ht="15" customHeight="1" x14ac:dyDescent="0.2">
      <c r="B21" s="39" t="s">
        <v>8</v>
      </c>
      <c r="C21" s="163" t="s">
        <v>21</v>
      </c>
      <c r="D21" s="164"/>
      <c r="E21" s="164"/>
      <c r="F21" s="38">
        <v>0</v>
      </c>
    </row>
    <row r="22" spans="2:6" s="27" customFormat="1" ht="15" customHeight="1" x14ac:dyDescent="0.2">
      <c r="B22" s="39" t="s">
        <v>9</v>
      </c>
      <c r="C22" s="163" t="s">
        <v>22</v>
      </c>
      <c r="D22" s="164"/>
      <c r="E22" s="164"/>
      <c r="F22" s="38">
        <v>0</v>
      </c>
    </row>
    <row r="23" spans="2:6" s="27" customFormat="1" ht="15" customHeight="1" x14ac:dyDescent="0.2">
      <c r="B23" s="39" t="s">
        <v>11</v>
      </c>
      <c r="C23" s="163" t="s">
        <v>23</v>
      </c>
      <c r="D23" s="164"/>
      <c r="E23" s="164"/>
      <c r="F23" s="38">
        <v>0</v>
      </c>
    </row>
    <row r="24" spans="2:6" s="27" customFormat="1" ht="17.25" customHeight="1" thickBot="1" x14ac:dyDescent="0.25">
      <c r="B24" s="40" t="s">
        <v>12</v>
      </c>
      <c r="C24" s="205" t="s">
        <v>24</v>
      </c>
      <c r="D24" s="206"/>
      <c r="E24" s="206"/>
      <c r="F24" s="41">
        <v>0</v>
      </c>
    </row>
    <row r="25" spans="2:6" s="27" customFormat="1" ht="15.95" customHeight="1" thickBot="1" x14ac:dyDescent="0.25">
      <c r="B25" s="42"/>
      <c r="C25" s="42"/>
      <c r="D25" s="42"/>
      <c r="E25" s="43"/>
      <c r="F25" s="44"/>
    </row>
    <row r="26" spans="2:6" s="27" customFormat="1" thickBot="1" x14ac:dyDescent="0.25">
      <c r="B26" s="152" t="s">
        <v>25</v>
      </c>
      <c r="C26" s="153"/>
      <c r="D26" s="154"/>
      <c r="E26" s="120" t="s">
        <v>26</v>
      </c>
      <c r="F26" s="121" t="s">
        <v>27</v>
      </c>
    </row>
    <row r="27" spans="2:6" s="27" customFormat="1" ht="15" customHeight="1" x14ac:dyDescent="0.25">
      <c r="B27" s="45" t="s">
        <v>2</v>
      </c>
      <c r="C27" s="155" t="s">
        <v>28</v>
      </c>
      <c r="D27" s="156"/>
      <c r="E27" s="46" t="s">
        <v>29</v>
      </c>
      <c r="F27" s="20">
        <v>10</v>
      </c>
    </row>
    <row r="28" spans="2:6" s="27" customFormat="1" ht="15.95" customHeight="1" x14ac:dyDescent="0.25">
      <c r="B28" s="37" t="s">
        <v>3</v>
      </c>
      <c r="C28" s="197" t="s">
        <v>30</v>
      </c>
      <c r="D28" s="198"/>
      <c r="E28" s="47" t="s">
        <v>29</v>
      </c>
      <c r="F28" s="19">
        <v>28.62</v>
      </c>
    </row>
    <row r="29" spans="2:6" s="27" customFormat="1" ht="15.95" customHeight="1" x14ac:dyDescent="0.25">
      <c r="B29" s="37" t="s">
        <v>6</v>
      </c>
      <c r="C29" s="197" t="s">
        <v>31</v>
      </c>
      <c r="D29" s="198"/>
      <c r="E29" s="47" t="s">
        <v>32</v>
      </c>
      <c r="F29" s="19">
        <v>0</v>
      </c>
    </row>
    <row r="30" spans="2:6" s="27" customFormat="1" ht="15.95" customHeight="1" x14ac:dyDescent="0.25">
      <c r="B30" s="37" t="s">
        <v>8</v>
      </c>
      <c r="C30" s="197" t="s">
        <v>33</v>
      </c>
      <c r="D30" s="198"/>
      <c r="E30" s="47" t="s">
        <v>32</v>
      </c>
      <c r="F30" s="19">
        <v>0</v>
      </c>
    </row>
    <row r="31" spans="2:6" s="27" customFormat="1" ht="15.95" customHeight="1" x14ac:dyDescent="0.25">
      <c r="B31" s="37" t="s">
        <v>9</v>
      </c>
      <c r="C31" s="199" t="s">
        <v>34</v>
      </c>
      <c r="D31" s="200"/>
      <c r="E31" s="47" t="s">
        <v>32</v>
      </c>
      <c r="F31" s="48">
        <v>0</v>
      </c>
    </row>
    <row r="32" spans="2:6" s="27" customFormat="1" ht="15.95" customHeight="1" x14ac:dyDescent="0.25">
      <c r="B32" s="37" t="s">
        <v>11</v>
      </c>
      <c r="C32" s="201" t="s">
        <v>35</v>
      </c>
      <c r="D32" s="202"/>
      <c r="E32" s="47" t="s">
        <v>32</v>
      </c>
      <c r="F32" s="49">
        <v>0</v>
      </c>
    </row>
    <row r="33" spans="2:6" s="27" customFormat="1" ht="15.95" customHeight="1" thickBot="1" x14ac:dyDescent="0.3">
      <c r="B33" s="40" t="s">
        <v>12</v>
      </c>
      <c r="C33" s="203" t="s">
        <v>24</v>
      </c>
      <c r="D33" s="204"/>
      <c r="E33" s="50" t="s">
        <v>32</v>
      </c>
      <c r="F33" s="22">
        <v>0</v>
      </c>
    </row>
    <row r="34" spans="2:6" s="54" customFormat="1" ht="15" customHeight="1" thickBot="1" x14ac:dyDescent="0.3">
      <c r="B34" s="51"/>
      <c r="C34" s="52"/>
      <c r="D34" s="52"/>
      <c r="E34" s="53"/>
      <c r="F34" s="26"/>
    </row>
    <row r="35" spans="2:6" s="55" customFormat="1" thickBot="1" x14ac:dyDescent="0.25">
      <c r="B35" s="214" t="s">
        <v>36</v>
      </c>
      <c r="C35" s="219"/>
      <c r="D35" s="219"/>
      <c r="E35" s="215"/>
      <c r="F35" s="122" t="s">
        <v>27</v>
      </c>
    </row>
    <row r="36" spans="2:6" s="55" customFormat="1" x14ac:dyDescent="0.2">
      <c r="B36" s="56" t="s">
        <v>2</v>
      </c>
      <c r="C36" s="220" t="s">
        <v>37</v>
      </c>
      <c r="D36" s="174"/>
      <c r="E36" s="175"/>
      <c r="F36" s="57">
        <v>0</v>
      </c>
    </row>
    <row r="37" spans="2:6" s="55" customFormat="1" x14ac:dyDescent="0.2">
      <c r="B37" s="58" t="s">
        <v>3</v>
      </c>
      <c r="C37" s="221" t="s">
        <v>38</v>
      </c>
      <c r="D37" s="171"/>
      <c r="E37" s="176"/>
      <c r="F37" s="49">
        <v>0</v>
      </c>
    </row>
    <row r="38" spans="2:6" s="55" customFormat="1" ht="15.75" thickBot="1" x14ac:dyDescent="0.25">
      <c r="B38" s="59" t="s">
        <v>6</v>
      </c>
      <c r="C38" s="222" t="s">
        <v>39</v>
      </c>
      <c r="D38" s="223"/>
      <c r="E38" s="224"/>
      <c r="F38" s="60">
        <v>0</v>
      </c>
    </row>
    <row r="39" spans="2:6" s="27" customFormat="1" ht="15.95" customHeight="1" thickBot="1" x14ac:dyDescent="0.3">
      <c r="B39" s="61"/>
      <c r="C39" s="61"/>
      <c r="D39" s="61"/>
      <c r="E39" s="61"/>
      <c r="F39" s="62"/>
    </row>
    <row r="40" spans="2:6" s="27" customFormat="1" ht="15.95" customHeight="1" thickBot="1" x14ac:dyDescent="0.25">
      <c r="B40" s="214" t="s">
        <v>40</v>
      </c>
      <c r="C40" s="219"/>
      <c r="D40" s="219"/>
      <c r="E40" s="215"/>
      <c r="F40" s="122" t="s">
        <v>41</v>
      </c>
    </row>
    <row r="41" spans="2:6" s="27" customFormat="1" ht="15.95" customHeight="1" thickBot="1" x14ac:dyDescent="0.25">
      <c r="B41" s="59" t="s">
        <v>2</v>
      </c>
      <c r="C41" s="225" t="s">
        <v>42</v>
      </c>
      <c r="D41" s="226"/>
      <c r="E41" s="227"/>
      <c r="F41" s="63">
        <v>5</v>
      </c>
    </row>
    <row r="42" spans="2:6" s="27" customFormat="1" ht="15.95" customHeight="1" x14ac:dyDescent="0.2">
      <c r="B42" s="64"/>
      <c r="C42" s="65"/>
      <c r="D42" s="65"/>
      <c r="E42" s="65"/>
      <c r="F42" s="66"/>
    </row>
    <row r="43" spans="2:6" s="27" customFormat="1" ht="15.95" customHeight="1" x14ac:dyDescent="0.25">
      <c r="B43" s="67" t="s">
        <v>43</v>
      </c>
      <c r="C43" s="68"/>
      <c r="D43" s="69"/>
      <c r="E43" s="61"/>
      <c r="F43" s="61"/>
    </row>
    <row r="44" spans="2:6" s="27" customFormat="1" ht="15.95" customHeight="1" x14ac:dyDescent="0.25">
      <c r="B44" s="67"/>
      <c r="C44" s="68"/>
      <c r="D44" s="69"/>
      <c r="E44" s="61"/>
      <c r="F44" s="61"/>
    </row>
    <row r="45" spans="2:6" s="26" customFormat="1" ht="15.75" thickBot="1" x14ac:dyDescent="0.3">
      <c r="B45" s="51" t="s">
        <v>44</v>
      </c>
      <c r="C45" s="70"/>
      <c r="D45" s="70"/>
      <c r="E45" s="61"/>
      <c r="F45" s="61"/>
    </row>
    <row r="46" spans="2:6" s="26" customFormat="1" ht="15.75" thickBot="1" x14ac:dyDescent="0.3">
      <c r="B46" s="124">
        <v>1</v>
      </c>
      <c r="C46" s="157" t="s">
        <v>45</v>
      </c>
      <c r="D46" s="158"/>
      <c r="E46" s="159"/>
      <c r="F46" s="125" t="s">
        <v>27</v>
      </c>
    </row>
    <row r="47" spans="2:6" s="26" customFormat="1" x14ac:dyDescent="0.25">
      <c r="B47" s="35" t="s">
        <v>2</v>
      </c>
      <c r="C47" s="160" t="s">
        <v>46</v>
      </c>
      <c r="D47" s="161"/>
      <c r="E47" s="162"/>
      <c r="F47" s="10">
        <f>F18</f>
        <v>4942.82</v>
      </c>
    </row>
    <row r="48" spans="2:6" s="26" customFormat="1" x14ac:dyDescent="0.25">
      <c r="B48" s="37" t="s">
        <v>3</v>
      </c>
      <c r="C48" s="163" t="s">
        <v>47</v>
      </c>
      <c r="D48" s="164"/>
      <c r="E48" s="165"/>
      <c r="F48" s="11">
        <f>F19%*$F$47</f>
        <v>0</v>
      </c>
    </row>
    <row r="49" spans="2:6" s="26" customFormat="1" x14ac:dyDescent="0.25">
      <c r="B49" s="37" t="s">
        <v>6</v>
      </c>
      <c r="C49" s="163" t="s">
        <v>48</v>
      </c>
      <c r="D49" s="164"/>
      <c r="E49" s="165"/>
      <c r="F49" s="11">
        <f>F20%*$F$47</f>
        <v>0</v>
      </c>
    </row>
    <row r="50" spans="2:6" s="26" customFormat="1" x14ac:dyDescent="0.25">
      <c r="B50" s="37" t="s">
        <v>8</v>
      </c>
      <c r="C50" s="216" t="s">
        <v>49</v>
      </c>
      <c r="D50" s="217"/>
      <c r="E50" s="218"/>
      <c r="F50" s="11">
        <f>IF(F21&gt;0,((((F18+F48+F49)/220)*(1+F21%))*15),0)</f>
        <v>0</v>
      </c>
    </row>
    <row r="51" spans="2:6" s="26" customFormat="1" x14ac:dyDescent="0.25">
      <c r="B51" s="37" t="s">
        <v>9</v>
      </c>
      <c r="C51" s="216" t="s">
        <v>50</v>
      </c>
      <c r="D51" s="217"/>
      <c r="E51" s="218"/>
      <c r="F51" s="11">
        <f>IF(F22&gt;0,((((F18+F48+F49)/220)*(1+F22%))*15),0)</f>
        <v>0</v>
      </c>
    </row>
    <row r="52" spans="2:6" s="26" customFormat="1" x14ac:dyDescent="0.25">
      <c r="B52" s="37" t="s">
        <v>11</v>
      </c>
      <c r="C52" s="216" t="s">
        <v>51</v>
      </c>
      <c r="D52" s="217"/>
      <c r="E52" s="218"/>
      <c r="F52" s="11">
        <f>F23</f>
        <v>0</v>
      </c>
    </row>
    <row r="53" spans="2:6" s="26" customFormat="1" ht="15.75" thickBot="1" x14ac:dyDescent="0.3">
      <c r="B53" s="39" t="s">
        <v>12</v>
      </c>
      <c r="C53" s="231" t="str">
        <f>C24</f>
        <v>Outros (especificar)</v>
      </c>
      <c r="D53" s="232"/>
      <c r="E53" s="233"/>
      <c r="F53" s="123">
        <f>F24</f>
        <v>0</v>
      </c>
    </row>
    <row r="54" spans="2:6" s="26" customFormat="1" ht="15.75" customHeight="1" thickBot="1" x14ac:dyDescent="0.3">
      <c r="B54" s="177" t="s">
        <v>52</v>
      </c>
      <c r="C54" s="178"/>
      <c r="D54" s="178"/>
      <c r="E54" s="179"/>
      <c r="F54" s="127">
        <f>SUM(F47:F53)</f>
        <v>4942.82</v>
      </c>
    </row>
    <row r="55" spans="2:6" s="26" customFormat="1" x14ac:dyDescent="0.25">
      <c r="B55" s="52"/>
      <c r="C55" s="52"/>
      <c r="D55" s="52"/>
      <c r="E55" s="71"/>
      <c r="F55" s="71"/>
    </row>
    <row r="56" spans="2:6" s="26" customFormat="1" ht="15.75" thickBot="1" x14ac:dyDescent="0.3">
      <c r="B56" s="51" t="s">
        <v>53</v>
      </c>
      <c r="C56" s="70"/>
      <c r="D56" s="70"/>
      <c r="E56" s="72"/>
      <c r="F56" s="72"/>
    </row>
    <row r="57" spans="2:6" s="26" customFormat="1" ht="15.75" thickBot="1" x14ac:dyDescent="0.3">
      <c r="B57" s="124">
        <v>2</v>
      </c>
      <c r="C57" s="157" t="s">
        <v>54</v>
      </c>
      <c r="D57" s="158"/>
      <c r="E57" s="166"/>
      <c r="F57" s="126" t="s">
        <v>27</v>
      </c>
    </row>
    <row r="58" spans="2:6" s="26" customFormat="1" x14ac:dyDescent="0.25">
      <c r="B58" s="73" t="s">
        <v>2</v>
      </c>
      <c r="C58" s="167" t="s">
        <v>28</v>
      </c>
      <c r="D58" s="168"/>
      <c r="E58" s="169"/>
      <c r="F58" s="74">
        <f>IF(((F27*22)-(6%*$F$18))&gt;0,((F27*22)-(6%*$F$18)),0)</f>
        <v>0</v>
      </c>
    </row>
    <row r="59" spans="2:6" s="26" customFormat="1" x14ac:dyDescent="0.25">
      <c r="B59" s="58" t="s">
        <v>3</v>
      </c>
      <c r="C59" s="170" t="s">
        <v>55</v>
      </c>
      <c r="D59" s="171"/>
      <c r="E59" s="172"/>
      <c r="F59" s="74">
        <f>(F28*22)</f>
        <v>629.64</v>
      </c>
    </row>
    <row r="60" spans="2:6" s="26" customFormat="1" x14ac:dyDescent="0.25">
      <c r="B60" s="58" t="s">
        <v>6</v>
      </c>
      <c r="C60" s="170" t="s">
        <v>31</v>
      </c>
      <c r="D60" s="171"/>
      <c r="E60" s="172"/>
      <c r="F60" s="9">
        <f>F29</f>
        <v>0</v>
      </c>
    </row>
    <row r="61" spans="2:6" s="26" customFormat="1" x14ac:dyDescent="0.25">
      <c r="B61" s="75" t="s">
        <v>8</v>
      </c>
      <c r="C61" s="170" t="s">
        <v>33</v>
      </c>
      <c r="D61" s="171"/>
      <c r="E61" s="172"/>
      <c r="F61" s="9">
        <f>F30</f>
        <v>0</v>
      </c>
    </row>
    <row r="62" spans="2:6" s="26" customFormat="1" x14ac:dyDescent="0.25">
      <c r="B62" s="58" t="s">
        <v>9</v>
      </c>
      <c r="C62" s="170" t="s">
        <v>34</v>
      </c>
      <c r="D62" s="171"/>
      <c r="E62" s="172"/>
      <c r="F62" s="9">
        <f>F31</f>
        <v>0</v>
      </c>
    </row>
    <row r="63" spans="2:6" s="26" customFormat="1" x14ac:dyDescent="0.25">
      <c r="B63" s="58" t="s">
        <v>11</v>
      </c>
      <c r="C63" s="170" t="s">
        <v>35</v>
      </c>
      <c r="D63" s="171"/>
      <c r="E63" s="172"/>
      <c r="F63" s="9">
        <f>F32</f>
        <v>0</v>
      </c>
    </row>
    <row r="64" spans="2:6" s="26" customFormat="1" ht="15.75" thickBot="1" x14ac:dyDescent="0.3">
      <c r="B64" s="75" t="s">
        <v>12</v>
      </c>
      <c r="C64" s="228" t="str">
        <f>C33</f>
        <v>Outros (especificar)</v>
      </c>
      <c r="D64" s="229"/>
      <c r="E64" s="230"/>
      <c r="F64" s="9">
        <f>F33</f>
        <v>0</v>
      </c>
    </row>
    <row r="65" spans="2:6" s="26" customFormat="1" ht="15.75" customHeight="1" thickBot="1" x14ac:dyDescent="0.3">
      <c r="B65" s="177" t="s">
        <v>56</v>
      </c>
      <c r="C65" s="178"/>
      <c r="D65" s="178"/>
      <c r="E65" s="179"/>
      <c r="F65" s="127">
        <f>SUM(F58:F64)</f>
        <v>629.64</v>
      </c>
    </row>
    <row r="66" spans="2:6" s="26" customFormat="1" x14ac:dyDescent="0.25">
      <c r="B66" s="52"/>
      <c r="C66" s="52"/>
      <c r="D66" s="52"/>
      <c r="E66" s="71"/>
      <c r="F66" s="71"/>
    </row>
    <row r="67" spans="2:6" s="26" customFormat="1" ht="15.75" thickBot="1" x14ac:dyDescent="0.3">
      <c r="B67" s="51" t="s">
        <v>57</v>
      </c>
      <c r="C67" s="52"/>
      <c r="D67" s="52"/>
      <c r="E67" s="71"/>
      <c r="F67" s="71"/>
    </row>
    <row r="68" spans="2:6" s="26" customFormat="1" ht="15.75" thickBot="1" x14ac:dyDescent="0.3">
      <c r="B68" s="128">
        <v>3</v>
      </c>
      <c r="C68" s="157" t="s">
        <v>58</v>
      </c>
      <c r="D68" s="158"/>
      <c r="E68" s="166"/>
      <c r="F68" s="129" t="s">
        <v>27</v>
      </c>
    </row>
    <row r="69" spans="2:6" s="26" customFormat="1" x14ac:dyDescent="0.25">
      <c r="B69" s="73" t="s">
        <v>2</v>
      </c>
      <c r="C69" s="173" t="s">
        <v>37</v>
      </c>
      <c r="D69" s="174"/>
      <c r="E69" s="175"/>
      <c r="F69" s="7">
        <f>F36</f>
        <v>0</v>
      </c>
    </row>
    <row r="70" spans="2:6" s="26" customFormat="1" ht="15.75" thickBot="1" x14ac:dyDescent="0.3">
      <c r="B70" s="58" t="s">
        <v>3</v>
      </c>
      <c r="C70" s="170" t="s">
        <v>38</v>
      </c>
      <c r="D70" s="171"/>
      <c r="E70" s="176"/>
      <c r="F70" s="21">
        <v>0</v>
      </c>
    </row>
    <row r="71" spans="2:6" s="26" customFormat="1" ht="15.75" customHeight="1" thickBot="1" x14ac:dyDescent="0.3">
      <c r="B71" s="177" t="s">
        <v>59</v>
      </c>
      <c r="C71" s="178"/>
      <c r="D71" s="178"/>
      <c r="E71" s="179"/>
      <c r="F71" s="127">
        <f>SUM(F69:F70)</f>
        <v>0</v>
      </c>
    </row>
    <row r="72" spans="2:6" s="26" customFormat="1" ht="9.75" customHeight="1" x14ac:dyDescent="0.25">
      <c r="B72" s="52"/>
      <c r="C72" s="52"/>
      <c r="D72" s="52"/>
      <c r="E72" s="71"/>
      <c r="F72" s="71"/>
    </row>
    <row r="73" spans="2:6" s="77" customFormat="1" x14ac:dyDescent="0.25">
      <c r="B73" s="51" t="s">
        <v>60</v>
      </c>
      <c r="C73" s="52"/>
      <c r="D73" s="76"/>
      <c r="E73" s="53"/>
      <c r="F73" s="53"/>
    </row>
    <row r="74" spans="2:6" s="77" customFormat="1" ht="15.75" thickBot="1" x14ac:dyDescent="0.3">
      <c r="B74" s="51" t="s">
        <v>61</v>
      </c>
      <c r="C74" s="52"/>
      <c r="D74" s="76"/>
      <c r="E74" s="53"/>
      <c r="F74" s="53"/>
    </row>
    <row r="75" spans="2:6" s="77" customFormat="1" ht="15.75" thickBot="1" x14ac:dyDescent="0.3">
      <c r="B75" s="130" t="s">
        <v>62</v>
      </c>
      <c r="C75" s="214" t="s">
        <v>63</v>
      </c>
      <c r="D75" s="215"/>
      <c r="E75" s="122" t="s">
        <v>41</v>
      </c>
      <c r="F75" s="131" t="s">
        <v>27</v>
      </c>
    </row>
    <row r="76" spans="2:6" s="77" customFormat="1" ht="15" customHeight="1" x14ac:dyDescent="0.25">
      <c r="B76" s="78" t="s">
        <v>2</v>
      </c>
      <c r="C76" s="220" t="s">
        <v>64</v>
      </c>
      <c r="D76" s="175"/>
      <c r="E76" s="101">
        <v>20</v>
      </c>
      <c r="F76" s="5">
        <f>E76%*$F$54</f>
        <v>988.56399999999996</v>
      </c>
    </row>
    <row r="77" spans="2:6" s="77" customFormat="1" x14ac:dyDescent="0.25">
      <c r="B77" s="2" t="s">
        <v>3</v>
      </c>
      <c r="C77" s="221" t="s">
        <v>65</v>
      </c>
      <c r="D77" s="176"/>
      <c r="E77" s="102">
        <v>1.5</v>
      </c>
      <c r="F77" s="5">
        <f t="shared" ref="F77:F83" si="0">E77%*$F$54</f>
        <v>74.142299999999992</v>
      </c>
    </row>
    <row r="78" spans="2:6" s="77" customFormat="1" x14ac:dyDescent="0.25">
      <c r="B78" s="2" t="s">
        <v>6</v>
      </c>
      <c r="C78" s="221" t="s">
        <v>66</v>
      </c>
      <c r="D78" s="176"/>
      <c r="E78" s="103">
        <v>1</v>
      </c>
      <c r="F78" s="5">
        <f t="shared" si="0"/>
        <v>49.428199999999997</v>
      </c>
    </row>
    <row r="79" spans="2:6" s="77" customFormat="1" ht="15" customHeight="1" x14ac:dyDescent="0.25">
      <c r="B79" s="2" t="s">
        <v>8</v>
      </c>
      <c r="C79" s="221" t="s">
        <v>67</v>
      </c>
      <c r="D79" s="176"/>
      <c r="E79" s="104">
        <v>0.2</v>
      </c>
      <c r="F79" s="5">
        <f t="shared" si="0"/>
        <v>9.8856400000000004</v>
      </c>
    </row>
    <row r="80" spans="2:6" s="77" customFormat="1" x14ac:dyDescent="0.25">
      <c r="B80" s="2" t="s">
        <v>9</v>
      </c>
      <c r="C80" s="221" t="s">
        <v>68</v>
      </c>
      <c r="D80" s="176"/>
      <c r="E80" s="105">
        <v>2.5</v>
      </c>
      <c r="F80" s="5">
        <f t="shared" si="0"/>
        <v>123.5705</v>
      </c>
    </row>
    <row r="81" spans="2:6" s="77" customFormat="1" x14ac:dyDescent="0.25">
      <c r="B81" s="2" t="s">
        <v>11</v>
      </c>
      <c r="C81" s="221" t="s">
        <v>69</v>
      </c>
      <c r="D81" s="176"/>
      <c r="E81" s="105">
        <v>8</v>
      </c>
      <c r="F81" s="5">
        <f t="shared" si="0"/>
        <v>395.42559999999997</v>
      </c>
    </row>
    <row r="82" spans="2:6" s="77" customFormat="1" x14ac:dyDescent="0.25">
      <c r="B82" s="2" t="s">
        <v>12</v>
      </c>
      <c r="C82" s="221" t="s">
        <v>70</v>
      </c>
      <c r="D82" s="176"/>
      <c r="E82" s="105">
        <v>3</v>
      </c>
      <c r="F82" s="5">
        <f t="shared" si="0"/>
        <v>148.28459999999998</v>
      </c>
    </row>
    <row r="83" spans="2:6" s="77" customFormat="1" ht="15.75" thickBot="1" x14ac:dyDescent="0.3">
      <c r="B83" s="23" t="s">
        <v>14</v>
      </c>
      <c r="C83" s="234" t="s">
        <v>71</v>
      </c>
      <c r="D83" s="235"/>
      <c r="E83" s="106">
        <v>0.6</v>
      </c>
      <c r="F83" s="5">
        <f t="shared" si="0"/>
        <v>29.65692</v>
      </c>
    </row>
    <row r="84" spans="2:6" s="77" customFormat="1" ht="15.75" thickBot="1" x14ac:dyDescent="0.3">
      <c r="B84" s="214" t="s">
        <v>72</v>
      </c>
      <c r="C84" s="219"/>
      <c r="D84" s="215"/>
      <c r="E84" s="132">
        <f>SUM(E76:E83)</f>
        <v>36.800000000000004</v>
      </c>
      <c r="F84" s="133">
        <f>SUM(F76:F83)</f>
        <v>1818.95776</v>
      </c>
    </row>
    <row r="85" spans="2:6" s="77" customFormat="1" ht="12" customHeight="1" x14ac:dyDescent="0.25">
      <c r="B85" s="52"/>
      <c r="C85" s="52"/>
      <c r="D85" s="76"/>
      <c r="E85" s="107"/>
      <c r="F85" s="71"/>
    </row>
    <row r="86" spans="2:6" s="77" customFormat="1" ht="15.75" thickBot="1" x14ac:dyDescent="0.3">
      <c r="B86" s="51" t="s">
        <v>73</v>
      </c>
      <c r="C86" s="52"/>
      <c r="D86" s="76"/>
      <c r="E86" s="107"/>
      <c r="F86" s="71"/>
    </row>
    <row r="87" spans="2:6" s="77" customFormat="1" ht="15.75" thickBot="1" x14ac:dyDescent="0.3">
      <c r="B87" s="130" t="s">
        <v>74</v>
      </c>
      <c r="C87" s="214" t="s">
        <v>75</v>
      </c>
      <c r="D87" s="215"/>
      <c r="E87" s="122" t="s">
        <v>41</v>
      </c>
      <c r="F87" s="134" t="s">
        <v>27</v>
      </c>
    </row>
    <row r="88" spans="2:6" s="26" customFormat="1" x14ac:dyDescent="0.25">
      <c r="B88" s="78" t="s">
        <v>2</v>
      </c>
      <c r="C88" s="220" t="s">
        <v>76</v>
      </c>
      <c r="D88" s="175"/>
      <c r="E88" s="101">
        <f>(1/12)*100</f>
        <v>8.3333333333333321</v>
      </c>
      <c r="F88" s="5">
        <f>E88%*$F$54</f>
        <v>411.90166666666653</v>
      </c>
    </row>
    <row r="89" spans="2:6" s="27" customFormat="1" ht="15.75" thickBot="1" x14ac:dyDescent="0.25">
      <c r="B89" s="3" t="s">
        <v>3</v>
      </c>
      <c r="C89" s="234" t="s">
        <v>77</v>
      </c>
      <c r="D89" s="235"/>
      <c r="E89" s="108">
        <f>(1/3)/12*100</f>
        <v>2.7777777777777777</v>
      </c>
      <c r="F89" s="5">
        <f>E89%*$F$54</f>
        <v>137.30055555555555</v>
      </c>
    </row>
    <row r="90" spans="2:6" s="27" customFormat="1" thickBot="1" x14ac:dyDescent="0.25">
      <c r="B90" s="236" t="s">
        <v>78</v>
      </c>
      <c r="C90" s="237"/>
      <c r="D90" s="238"/>
      <c r="E90" s="109">
        <f>SUM(E88:E89)</f>
        <v>11.111111111111111</v>
      </c>
      <c r="F90" s="79">
        <f>SUM(F88:F89)</f>
        <v>549.20222222222208</v>
      </c>
    </row>
    <row r="91" spans="2:6" s="27" customFormat="1" ht="15.75" thickBot="1" x14ac:dyDescent="0.25">
      <c r="B91" s="24" t="s">
        <v>6</v>
      </c>
      <c r="C91" s="225" t="s">
        <v>79</v>
      </c>
      <c r="D91" s="227"/>
      <c r="E91" s="110">
        <f>E84*E90%</f>
        <v>4.0888888888888895</v>
      </c>
      <c r="F91" s="5">
        <f>E91%*$F$54</f>
        <v>202.10641777777778</v>
      </c>
    </row>
    <row r="92" spans="2:6" s="27" customFormat="1" thickBot="1" x14ac:dyDescent="0.25">
      <c r="B92" s="214" t="s">
        <v>72</v>
      </c>
      <c r="C92" s="219"/>
      <c r="D92" s="215"/>
      <c r="E92" s="132">
        <f>E90+E91</f>
        <v>15.2</v>
      </c>
      <c r="F92" s="135">
        <f>F90+F91</f>
        <v>751.30863999999985</v>
      </c>
    </row>
    <row r="93" spans="2:6" s="27" customFormat="1" ht="12.75" customHeight="1" x14ac:dyDescent="0.2">
      <c r="B93" s="76"/>
      <c r="C93" s="65"/>
      <c r="D93" s="80"/>
      <c r="E93" s="111"/>
      <c r="F93" s="81"/>
    </row>
    <row r="94" spans="2:6" s="27" customFormat="1" thickBot="1" x14ac:dyDescent="0.25">
      <c r="B94" s="51" t="s">
        <v>80</v>
      </c>
      <c r="C94" s="52"/>
      <c r="D94" s="76"/>
      <c r="E94" s="107"/>
      <c r="F94" s="71"/>
    </row>
    <row r="95" spans="2:6" s="27" customFormat="1" thickBot="1" x14ac:dyDescent="0.25">
      <c r="B95" s="130" t="s">
        <v>81</v>
      </c>
      <c r="C95" s="214" t="s">
        <v>82</v>
      </c>
      <c r="D95" s="215"/>
      <c r="E95" s="122" t="s">
        <v>41</v>
      </c>
      <c r="F95" s="136" t="s">
        <v>27</v>
      </c>
    </row>
    <row r="96" spans="2:6" s="27" customFormat="1" x14ac:dyDescent="0.2">
      <c r="B96" s="78" t="s">
        <v>2</v>
      </c>
      <c r="C96" s="220" t="s">
        <v>82</v>
      </c>
      <c r="D96" s="175"/>
      <c r="E96" s="101">
        <f>((6/12)*E84%*35.5%*81.2%*((1.86/25))/12)*100</f>
        <v>3.2884700800000007E-2</v>
      </c>
      <c r="F96" s="5">
        <f>E96%*$F$54</f>
        <v>1.6254315680825604</v>
      </c>
    </row>
    <row r="97" spans="2:6" s="27" customFormat="1" ht="15.75" thickBot="1" x14ac:dyDescent="0.25">
      <c r="B97" s="24" t="s">
        <v>3</v>
      </c>
      <c r="C97" s="234" t="s">
        <v>83</v>
      </c>
      <c r="D97" s="235"/>
      <c r="E97" s="102">
        <f>E84%*E96</f>
        <v>1.2101569894400003E-2</v>
      </c>
      <c r="F97" s="5">
        <f>E97%*$F$54</f>
        <v>0.59815881705438223</v>
      </c>
    </row>
    <row r="98" spans="2:6" s="27" customFormat="1" thickBot="1" x14ac:dyDescent="0.25">
      <c r="B98" s="214" t="s">
        <v>72</v>
      </c>
      <c r="C98" s="219"/>
      <c r="D98" s="215"/>
      <c r="E98" s="132">
        <f>SUM(E96:E97)</f>
        <v>4.4986270694400012E-2</v>
      </c>
      <c r="F98" s="133">
        <f>SUM(F96:F97)</f>
        <v>2.2235903851369425</v>
      </c>
    </row>
    <row r="99" spans="2:6" s="27" customFormat="1" ht="12.75" customHeight="1" x14ac:dyDescent="0.2">
      <c r="B99" s="76"/>
      <c r="C99" s="65"/>
      <c r="D99" s="80"/>
      <c r="E99" s="111"/>
      <c r="F99" s="81"/>
    </row>
    <row r="100" spans="2:6" s="27" customFormat="1" ht="15.95" customHeight="1" thickBot="1" x14ac:dyDescent="0.25">
      <c r="B100" s="51" t="s">
        <v>84</v>
      </c>
      <c r="C100" s="52"/>
      <c r="D100" s="76"/>
      <c r="E100" s="107"/>
      <c r="F100" s="71"/>
    </row>
    <row r="101" spans="2:6" s="27" customFormat="1" ht="15.95" customHeight="1" thickBot="1" x14ac:dyDescent="0.25">
      <c r="B101" s="130" t="s">
        <v>85</v>
      </c>
      <c r="C101" s="214" t="s">
        <v>86</v>
      </c>
      <c r="D101" s="215"/>
      <c r="E101" s="122" t="s">
        <v>41</v>
      </c>
      <c r="F101" s="131" t="s">
        <v>27</v>
      </c>
    </row>
    <row r="102" spans="2:6" s="27" customFormat="1" ht="15.95" customHeight="1" x14ac:dyDescent="0.2">
      <c r="B102" s="78" t="s">
        <v>2</v>
      </c>
      <c r="C102" s="220" t="s">
        <v>87</v>
      </c>
      <c r="D102" s="175"/>
      <c r="E102" s="112">
        <f>(5%*(1/12))*100</f>
        <v>0.41666666666666669</v>
      </c>
      <c r="F102" s="5">
        <f t="shared" ref="F102:F107" si="1">E102%*$F$54</f>
        <v>20.595083333333331</v>
      </c>
    </row>
    <row r="103" spans="2:6" s="27" customFormat="1" x14ac:dyDescent="0.2">
      <c r="B103" s="2" t="s">
        <v>3</v>
      </c>
      <c r="C103" s="239" t="s">
        <v>88</v>
      </c>
      <c r="D103" s="240"/>
      <c r="E103" s="105">
        <f>E81%*E102</f>
        <v>3.3333333333333333E-2</v>
      </c>
      <c r="F103" s="5">
        <f t="shared" si="1"/>
        <v>1.6476066666666664</v>
      </c>
    </row>
    <row r="104" spans="2:6" s="27" customFormat="1" ht="15.95" customHeight="1" x14ac:dyDescent="0.2">
      <c r="B104" s="2" t="s">
        <v>6</v>
      </c>
      <c r="C104" s="221" t="s">
        <v>89</v>
      </c>
      <c r="D104" s="176"/>
      <c r="E104" s="105">
        <f>40%*8%*(100%-4.45%)*100</f>
        <v>3.0576000000000003</v>
      </c>
      <c r="F104" s="5">
        <f t="shared" si="1"/>
        <v>151.13166432</v>
      </c>
    </row>
    <row r="105" spans="2:6" s="27" customFormat="1" ht="15.95" customHeight="1" x14ac:dyDescent="0.2">
      <c r="B105" s="2" t="s">
        <v>8</v>
      </c>
      <c r="C105" s="221" t="s">
        <v>90</v>
      </c>
      <c r="D105" s="176"/>
      <c r="E105" s="105">
        <f>(((7/30/12)))*100</f>
        <v>1.9444444444444444</v>
      </c>
      <c r="F105" s="5">
        <f t="shared" si="1"/>
        <v>96.110388888888892</v>
      </c>
    </row>
    <row r="106" spans="2:6" s="27" customFormat="1" ht="15.95" customHeight="1" x14ac:dyDescent="0.2">
      <c r="B106" s="2" t="s">
        <v>9</v>
      </c>
      <c r="C106" s="221" t="s">
        <v>91</v>
      </c>
      <c r="D106" s="176"/>
      <c r="E106" s="105">
        <f>E105%*E84</f>
        <v>0.71555555555555561</v>
      </c>
      <c r="F106" s="5">
        <f t="shared" si="1"/>
        <v>35.368623111111113</v>
      </c>
    </row>
    <row r="107" spans="2:6" s="27" customFormat="1" ht="15.75" thickBot="1" x14ac:dyDescent="0.25">
      <c r="B107" s="2" t="s">
        <v>11</v>
      </c>
      <c r="C107" s="234" t="s">
        <v>92</v>
      </c>
      <c r="D107" s="235"/>
      <c r="E107" s="105">
        <f>50%*8%*1.94%*100</f>
        <v>7.7600000000000002E-2</v>
      </c>
      <c r="F107" s="5">
        <f t="shared" si="1"/>
        <v>3.8356283199999996</v>
      </c>
    </row>
    <row r="108" spans="2:6" s="27" customFormat="1" thickBot="1" x14ac:dyDescent="0.25">
      <c r="B108" s="241" t="s">
        <v>72</v>
      </c>
      <c r="C108" s="242"/>
      <c r="D108" s="243"/>
      <c r="E108" s="137">
        <f>SUM(E102:E107)</f>
        <v>6.2452000000000005</v>
      </c>
      <c r="F108" s="138">
        <f>SUM(F102:F107)</f>
        <v>308.68899464000003</v>
      </c>
    </row>
    <row r="109" spans="2:6" s="27" customFormat="1" x14ac:dyDescent="0.2">
      <c r="B109" s="76"/>
      <c r="C109" s="65"/>
      <c r="D109" s="80"/>
      <c r="E109" s="111"/>
      <c r="F109" s="81"/>
    </row>
    <row r="110" spans="2:6" s="27" customFormat="1" thickBot="1" x14ac:dyDescent="0.25">
      <c r="B110" s="51" t="s">
        <v>93</v>
      </c>
      <c r="C110" s="52"/>
      <c r="D110" s="76"/>
      <c r="E110" s="107"/>
      <c r="F110" s="71"/>
    </row>
    <row r="111" spans="2:6" s="27" customFormat="1" thickBot="1" x14ac:dyDescent="0.25">
      <c r="B111" s="130" t="s">
        <v>94</v>
      </c>
      <c r="C111" s="241" t="s">
        <v>95</v>
      </c>
      <c r="D111" s="243"/>
      <c r="E111" s="122" t="s">
        <v>41</v>
      </c>
      <c r="F111" s="131" t="s">
        <v>27</v>
      </c>
    </row>
    <row r="112" spans="2:6" s="27" customFormat="1" x14ac:dyDescent="0.2">
      <c r="B112" s="2" t="s">
        <v>2</v>
      </c>
      <c r="C112" s="220" t="s">
        <v>96</v>
      </c>
      <c r="D112" s="175"/>
      <c r="E112" s="105">
        <f>(1/12)*100</f>
        <v>8.3333333333333321</v>
      </c>
      <c r="F112" s="5">
        <f t="shared" ref="F112:F117" si="2">E112%*$F$54</f>
        <v>411.90166666666653</v>
      </c>
    </row>
    <row r="113" spans="2:6" s="27" customFormat="1" x14ac:dyDescent="0.2">
      <c r="B113" s="2" t="s">
        <v>3</v>
      </c>
      <c r="C113" s="244" t="s">
        <v>97</v>
      </c>
      <c r="D113" s="245"/>
      <c r="E113" s="104">
        <f>((5/30)/12)*100</f>
        <v>1.3888888888888888</v>
      </c>
      <c r="F113" s="5">
        <f t="shared" si="2"/>
        <v>68.650277777777774</v>
      </c>
    </row>
    <row r="114" spans="2:6" s="27" customFormat="1" ht="15.75" customHeight="1" x14ac:dyDescent="0.2">
      <c r="B114" s="2" t="s">
        <v>6</v>
      </c>
      <c r="C114" s="221" t="s">
        <v>98</v>
      </c>
      <c r="D114" s="176"/>
      <c r="E114" s="105">
        <f>(((5/30)/12)*1.5%)*100</f>
        <v>2.0833333333333332E-2</v>
      </c>
      <c r="F114" s="5">
        <f t="shared" si="2"/>
        <v>1.0297541666666665</v>
      </c>
    </row>
    <row r="115" spans="2:6" s="27" customFormat="1" ht="15.75" customHeight="1" x14ac:dyDescent="0.2">
      <c r="B115" s="2" t="s">
        <v>8</v>
      </c>
      <c r="C115" s="221" t="s">
        <v>99</v>
      </c>
      <c r="D115" s="176"/>
      <c r="E115" s="105">
        <f>((1/30)/12)*100</f>
        <v>0.27777777777777779</v>
      </c>
      <c r="F115" s="5">
        <f t="shared" si="2"/>
        <v>13.730055555555555</v>
      </c>
    </row>
    <row r="116" spans="2:6" s="27" customFormat="1" x14ac:dyDescent="0.2">
      <c r="B116" s="2" t="s">
        <v>9</v>
      </c>
      <c r="C116" s="221" t="s">
        <v>100</v>
      </c>
      <c r="D116" s="176"/>
      <c r="E116" s="105">
        <f>(((15/30)/12)*0.78%)*100</f>
        <v>3.2500000000000001E-2</v>
      </c>
      <c r="F116" s="5">
        <f t="shared" si="2"/>
        <v>1.6064164999999999</v>
      </c>
    </row>
    <row r="117" spans="2:6" s="27" customFormat="1" ht="15.75" thickBot="1" x14ac:dyDescent="0.25">
      <c r="B117" s="2" t="s">
        <v>11</v>
      </c>
      <c r="C117" s="234" t="s">
        <v>24</v>
      </c>
      <c r="D117" s="235"/>
      <c r="E117" s="113"/>
      <c r="F117" s="5">
        <f t="shared" si="2"/>
        <v>0</v>
      </c>
    </row>
    <row r="118" spans="2:6" s="27" customFormat="1" thickBot="1" x14ac:dyDescent="0.25">
      <c r="B118" s="236" t="s">
        <v>78</v>
      </c>
      <c r="C118" s="237"/>
      <c r="D118" s="238"/>
      <c r="E118" s="114">
        <f>SUM(E112:E116)</f>
        <v>10.053333333333335</v>
      </c>
      <c r="F118" s="82">
        <f>SUM(F112:F116)</f>
        <v>496.91817066666658</v>
      </c>
    </row>
    <row r="119" spans="2:6" s="27" customFormat="1" ht="15.75" thickBot="1" x14ac:dyDescent="0.25">
      <c r="B119" s="2" t="s">
        <v>12</v>
      </c>
      <c r="C119" s="225" t="s">
        <v>101</v>
      </c>
      <c r="D119" s="227"/>
      <c r="E119" s="104">
        <f>E84%*E118</f>
        <v>3.6996266666666675</v>
      </c>
      <c r="F119" s="5">
        <f>E119%*$F$54</f>
        <v>182.86588680533336</v>
      </c>
    </row>
    <row r="120" spans="2:6" s="27" customFormat="1" thickBot="1" x14ac:dyDescent="0.25">
      <c r="B120" s="252" t="s">
        <v>72</v>
      </c>
      <c r="C120" s="253"/>
      <c r="D120" s="254"/>
      <c r="E120" s="137">
        <f>SUM(E118:E119)</f>
        <v>13.752960000000002</v>
      </c>
      <c r="F120" s="138">
        <f>SUM(F118:F119)</f>
        <v>679.78405747199997</v>
      </c>
    </row>
    <row r="121" spans="2:6" s="26" customFormat="1" x14ac:dyDescent="0.25">
      <c r="B121" s="76"/>
      <c r="C121" s="65"/>
      <c r="D121" s="65"/>
      <c r="E121" s="65"/>
      <c r="F121" s="81"/>
    </row>
    <row r="122" spans="2:6" s="27" customFormat="1" thickBot="1" x14ac:dyDescent="0.25">
      <c r="B122" s="255" t="s">
        <v>102</v>
      </c>
      <c r="C122" s="255"/>
      <c r="D122" s="255"/>
      <c r="E122" s="255"/>
      <c r="F122" s="255"/>
    </row>
    <row r="123" spans="2:6" s="27" customFormat="1" thickBot="1" x14ac:dyDescent="0.25">
      <c r="B123" s="130">
        <v>5</v>
      </c>
      <c r="C123" s="214" t="s">
        <v>103</v>
      </c>
      <c r="D123" s="215"/>
      <c r="E123" s="122" t="s">
        <v>41</v>
      </c>
      <c r="F123" s="125" t="s">
        <v>27</v>
      </c>
    </row>
    <row r="124" spans="2:6" s="27" customFormat="1" ht="15.75" thickBot="1" x14ac:dyDescent="0.25">
      <c r="B124" s="83" t="s">
        <v>2</v>
      </c>
      <c r="C124" s="256" t="s">
        <v>104</v>
      </c>
      <c r="D124" s="257"/>
      <c r="E124" s="115">
        <v>5.31</v>
      </c>
      <c r="F124" s="84">
        <f>E124%*($F$54+$F$65+$F$71+$F$84+F98+$F$92+$F$108+F120)</f>
        <v>484.98476355659795</v>
      </c>
    </row>
    <row r="125" spans="2:6" s="27" customFormat="1" ht="15.75" thickBot="1" x14ac:dyDescent="0.25">
      <c r="B125" s="85" t="s">
        <v>3</v>
      </c>
      <c r="C125" s="256" t="s">
        <v>105</v>
      </c>
      <c r="D125" s="257"/>
      <c r="E125" s="115">
        <v>8.65</v>
      </c>
      <c r="F125" s="84">
        <f>E125%*$F$142</f>
        <v>976.34999347537052</v>
      </c>
    </row>
    <row r="126" spans="2:6" s="27" customFormat="1" x14ac:dyDescent="0.2">
      <c r="B126" s="86" t="s">
        <v>106</v>
      </c>
      <c r="C126" s="244" t="s">
        <v>107</v>
      </c>
      <c r="D126" s="245"/>
      <c r="E126" s="116">
        <v>0.65</v>
      </c>
      <c r="F126" s="87">
        <f>E126%*$F$142</f>
        <v>73.367340550172344</v>
      </c>
    </row>
    <row r="127" spans="2:6" s="27" customFormat="1" x14ac:dyDescent="0.2">
      <c r="B127" s="2" t="s">
        <v>108</v>
      </c>
      <c r="C127" s="221" t="s">
        <v>109</v>
      </c>
      <c r="D127" s="176"/>
      <c r="E127" s="117">
        <v>3</v>
      </c>
      <c r="F127" s="87">
        <f>E127%*$F$142</f>
        <v>338.61849484694926</v>
      </c>
    </row>
    <row r="128" spans="2:6" s="27" customFormat="1" ht="15.75" thickBot="1" x14ac:dyDescent="0.25">
      <c r="B128" s="88" t="s">
        <v>110</v>
      </c>
      <c r="C128" s="258" t="s">
        <v>111</v>
      </c>
      <c r="D128" s="259"/>
      <c r="E128" s="118">
        <f>$F$41</f>
        <v>5</v>
      </c>
      <c r="F128" s="87">
        <f>E128%*$F$142</f>
        <v>564.36415807824881</v>
      </c>
    </row>
    <row r="129" spans="2:6" s="27" customFormat="1" ht="15" customHeight="1" thickBot="1" x14ac:dyDescent="0.25">
      <c r="B129" s="89" t="s">
        <v>6</v>
      </c>
      <c r="C129" s="256" t="s">
        <v>112</v>
      </c>
      <c r="D129" s="257"/>
      <c r="E129" s="115">
        <v>7.2</v>
      </c>
      <c r="F129" s="84">
        <f>E129%*($F$54+$F$65+$F$71+$F$84+$F$92+$F$98+$F$108+F120+F124)</f>
        <v>692.52536203586908</v>
      </c>
    </row>
    <row r="130" spans="2:6" s="27" customFormat="1" thickBot="1" x14ac:dyDescent="0.25">
      <c r="B130" s="214" t="s">
        <v>113</v>
      </c>
      <c r="C130" s="219"/>
      <c r="D130" s="215"/>
      <c r="E130" s="139">
        <f>E124+E125+E129</f>
        <v>21.16</v>
      </c>
      <c r="F130" s="140">
        <f>F124+F125+F129</f>
        <v>2153.8601190678373</v>
      </c>
    </row>
    <row r="131" spans="2:6" s="27" customFormat="1" x14ac:dyDescent="0.25">
      <c r="B131" s="76"/>
      <c r="C131" s="65"/>
      <c r="D131" s="65"/>
      <c r="E131" s="53"/>
      <c r="F131" s="53"/>
    </row>
    <row r="132" spans="2:6" s="26" customFormat="1" ht="18.75" x14ac:dyDescent="0.25">
      <c r="B132" s="90" t="s">
        <v>114</v>
      </c>
      <c r="C132" s="65"/>
      <c r="D132" s="65"/>
      <c r="E132" s="65"/>
      <c r="F132" s="81"/>
    </row>
    <row r="133" spans="2:6" s="26" customFormat="1" ht="15.75" thickBot="1" x14ac:dyDescent="0.3">
      <c r="B133" s="91"/>
      <c r="C133" s="65"/>
      <c r="D133" s="65"/>
      <c r="E133" s="65"/>
      <c r="F133" s="81"/>
    </row>
    <row r="134" spans="2:6" s="26" customFormat="1" ht="15.75" customHeight="1" thickBot="1" x14ac:dyDescent="0.3">
      <c r="B134" s="241" t="s">
        <v>115</v>
      </c>
      <c r="C134" s="242"/>
      <c r="D134" s="242"/>
      <c r="E134" s="243"/>
      <c r="F134" s="131" t="s">
        <v>116</v>
      </c>
    </row>
    <row r="135" spans="2:6" s="26" customFormat="1" x14ac:dyDescent="0.25">
      <c r="B135" s="78" t="s">
        <v>2</v>
      </c>
      <c r="C135" s="220" t="s">
        <v>117</v>
      </c>
      <c r="D135" s="174"/>
      <c r="E135" s="175"/>
      <c r="F135" s="8">
        <f>F54</f>
        <v>4942.82</v>
      </c>
    </row>
    <row r="136" spans="2:6" s="26" customFormat="1" x14ac:dyDescent="0.25">
      <c r="B136" s="2" t="s">
        <v>3</v>
      </c>
      <c r="C136" s="221" t="s">
        <v>118</v>
      </c>
      <c r="D136" s="171"/>
      <c r="E136" s="176"/>
      <c r="F136" s="12">
        <f>F65</f>
        <v>629.64</v>
      </c>
    </row>
    <row r="137" spans="2:6" s="26" customFormat="1" ht="15" customHeight="1" x14ac:dyDescent="0.25">
      <c r="B137" s="2" t="s">
        <v>6</v>
      </c>
      <c r="C137" s="221" t="s">
        <v>119</v>
      </c>
      <c r="D137" s="171"/>
      <c r="E137" s="176"/>
      <c r="F137" s="12">
        <f>F71</f>
        <v>0</v>
      </c>
    </row>
    <row r="138" spans="2:6" s="26" customFormat="1" x14ac:dyDescent="0.25">
      <c r="B138" s="16" t="s">
        <v>8</v>
      </c>
      <c r="C138" s="221" t="s">
        <v>120</v>
      </c>
      <c r="D138" s="171"/>
      <c r="E138" s="176"/>
      <c r="F138" s="12">
        <f>F84+F92+F98+F108+F120</f>
        <v>3560.9630424971369</v>
      </c>
    </row>
    <row r="139" spans="2:6" s="26" customFormat="1" ht="15.75" thickBot="1" x14ac:dyDescent="0.3">
      <c r="B139" s="4" t="s">
        <v>9</v>
      </c>
      <c r="C139" s="234" t="s">
        <v>121</v>
      </c>
      <c r="D139" s="229"/>
      <c r="E139" s="235"/>
      <c r="F139" s="6">
        <f>F124+F129</f>
        <v>1177.5101255924669</v>
      </c>
    </row>
    <row r="140" spans="2:6" s="26" customFormat="1" ht="15.75" customHeight="1" thickBot="1" x14ac:dyDescent="0.3">
      <c r="B140" s="246" t="s">
        <v>78</v>
      </c>
      <c r="C140" s="247"/>
      <c r="D140" s="247"/>
      <c r="E140" s="248"/>
      <c r="F140" s="13">
        <f>SUM(F135:F139)</f>
        <v>10310.933168089605</v>
      </c>
    </row>
    <row r="141" spans="2:6" s="26" customFormat="1" ht="15.75" thickBot="1" x14ac:dyDescent="0.3">
      <c r="B141" s="14" t="s">
        <v>11</v>
      </c>
      <c r="C141" s="225" t="s">
        <v>122</v>
      </c>
      <c r="D141" s="226"/>
      <c r="E141" s="227"/>
      <c r="F141" s="15">
        <f>F142-F140</f>
        <v>976.34999347537087</v>
      </c>
    </row>
    <row r="142" spans="2:6" s="26" customFormat="1" ht="15.75" customHeight="1" thickBot="1" x14ac:dyDescent="0.3">
      <c r="B142" s="241" t="s">
        <v>123</v>
      </c>
      <c r="C142" s="242"/>
      <c r="D142" s="242"/>
      <c r="E142" s="243"/>
      <c r="F142" s="141">
        <f>F140/(100%-E125%)</f>
        <v>11287.283161564976</v>
      </c>
    </row>
    <row r="143" spans="2:6" s="26" customFormat="1" ht="15.75" customHeight="1" thickBot="1" x14ac:dyDescent="0.3">
      <c r="B143" s="241" t="s">
        <v>160</v>
      </c>
      <c r="C143" s="242"/>
      <c r="D143" s="242"/>
      <c r="E143" s="243"/>
      <c r="F143" s="141">
        <f>F142*2</f>
        <v>22574.566323129951</v>
      </c>
    </row>
    <row r="144" spans="2:6" s="26" customFormat="1" x14ac:dyDescent="0.25">
      <c r="B144" s="76"/>
      <c r="C144" s="65"/>
      <c r="D144" s="65"/>
      <c r="E144" s="65"/>
      <c r="F144" s="81"/>
    </row>
    <row r="145" spans="2:6" s="26" customFormat="1" ht="8.25" customHeight="1" thickBot="1" x14ac:dyDescent="0.3">
      <c r="B145" s="64"/>
      <c r="C145" s="92"/>
      <c r="D145" s="92"/>
      <c r="E145" s="92"/>
      <c r="F145" s="92"/>
    </row>
    <row r="146" spans="2:6" s="93" customFormat="1" ht="43.5" thickBot="1" x14ac:dyDescent="0.25">
      <c r="B146" s="144" t="s">
        <v>124</v>
      </c>
      <c r="C146" s="263" t="s">
        <v>125</v>
      </c>
      <c r="D146" s="264"/>
      <c r="E146" s="264"/>
      <c r="F146" s="265"/>
    </row>
    <row r="147" spans="2:6" s="95" customFormat="1" ht="15" customHeight="1" x14ac:dyDescent="0.25">
      <c r="B147" s="94" t="s">
        <v>126</v>
      </c>
      <c r="C147" s="266" t="s">
        <v>127</v>
      </c>
      <c r="D147" s="267"/>
      <c r="E147" s="267"/>
      <c r="F147" s="268"/>
    </row>
    <row r="148" spans="2:6" s="95" customFormat="1" ht="47.25" customHeight="1" x14ac:dyDescent="0.25">
      <c r="B148" s="16" t="s">
        <v>128</v>
      </c>
      <c r="C148" s="249" t="s">
        <v>129</v>
      </c>
      <c r="D148" s="250"/>
      <c r="E148" s="250"/>
      <c r="F148" s="251"/>
    </row>
    <row r="149" spans="2:6" s="95" customFormat="1" ht="45" customHeight="1" x14ac:dyDescent="0.25">
      <c r="B149" s="16" t="s">
        <v>130</v>
      </c>
      <c r="C149" s="249" t="s">
        <v>131</v>
      </c>
      <c r="D149" s="250"/>
      <c r="E149" s="250"/>
      <c r="F149" s="251"/>
    </row>
    <row r="150" spans="2:6" s="95" customFormat="1" ht="30" customHeight="1" x14ac:dyDescent="0.25">
      <c r="B150" s="16" t="s">
        <v>132</v>
      </c>
      <c r="C150" s="249" t="s">
        <v>133</v>
      </c>
      <c r="D150" s="250"/>
      <c r="E150" s="250"/>
      <c r="F150" s="251"/>
    </row>
    <row r="151" spans="2:6" s="95" customFormat="1" ht="15" customHeight="1" x14ac:dyDescent="0.25">
      <c r="B151" s="16" t="s">
        <v>134</v>
      </c>
      <c r="C151" s="249" t="s">
        <v>135</v>
      </c>
      <c r="D151" s="250"/>
      <c r="E151" s="250"/>
      <c r="F151" s="251"/>
    </row>
    <row r="152" spans="2:6" s="95" customFormat="1" x14ac:dyDescent="0.25">
      <c r="B152" s="86" t="s">
        <v>136</v>
      </c>
      <c r="C152" s="249" t="s">
        <v>137</v>
      </c>
      <c r="D152" s="250"/>
      <c r="E152" s="250"/>
      <c r="F152" s="251"/>
    </row>
    <row r="153" spans="2:6" s="95" customFormat="1" ht="15" customHeight="1" x14ac:dyDescent="0.25">
      <c r="B153" s="16" t="s">
        <v>138</v>
      </c>
      <c r="C153" s="249" t="s">
        <v>139</v>
      </c>
      <c r="D153" s="250"/>
      <c r="E153" s="250"/>
      <c r="F153" s="251"/>
    </row>
    <row r="154" spans="2:6" s="96" customFormat="1" ht="15" customHeight="1" x14ac:dyDescent="0.2">
      <c r="B154" s="16" t="s">
        <v>140</v>
      </c>
      <c r="C154" s="249" t="s">
        <v>141</v>
      </c>
      <c r="D154" s="250"/>
      <c r="E154" s="250"/>
      <c r="F154" s="251"/>
    </row>
    <row r="155" spans="2:6" s="97" customFormat="1" x14ac:dyDescent="0.25">
      <c r="B155" s="16" t="s">
        <v>142</v>
      </c>
      <c r="C155" s="249" t="s">
        <v>143</v>
      </c>
      <c r="D155" s="250"/>
      <c r="E155" s="250"/>
      <c r="F155" s="251"/>
    </row>
    <row r="156" spans="2:6" s="119" customFormat="1" x14ac:dyDescent="0.25">
      <c r="B156" s="16" t="s">
        <v>144</v>
      </c>
      <c r="C156" s="249" t="s">
        <v>145</v>
      </c>
      <c r="D156" s="250"/>
      <c r="E156" s="250"/>
      <c r="F156" s="251"/>
    </row>
    <row r="157" spans="2:6" s="119" customFormat="1" ht="31.5" customHeight="1" x14ac:dyDescent="0.25">
      <c r="B157" s="16" t="s">
        <v>146</v>
      </c>
      <c r="C157" s="249" t="s">
        <v>147</v>
      </c>
      <c r="D157" s="250"/>
      <c r="E157" s="250"/>
      <c r="F157" s="251"/>
    </row>
    <row r="158" spans="2:6" s="119" customFormat="1" ht="30.75" customHeight="1" x14ac:dyDescent="0.25">
      <c r="B158" s="16" t="s">
        <v>148</v>
      </c>
      <c r="C158" s="249" t="s">
        <v>149</v>
      </c>
      <c r="D158" s="250"/>
      <c r="E158" s="250"/>
      <c r="F158" s="251"/>
    </row>
    <row r="159" spans="2:6" s="95" customFormat="1" ht="59.25" customHeight="1" x14ac:dyDescent="0.25">
      <c r="B159" s="16" t="s">
        <v>150</v>
      </c>
      <c r="C159" s="249" t="s">
        <v>151</v>
      </c>
      <c r="D159" s="250"/>
      <c r="E159" s="250"/>
      <c r="F159" s="251"/>
    </row>
    <row r="160" spans="2:6" s="95" customFormat="1" ht="45.75" customHeight="1" x14ac:dyDescent="0.25">
      <c r="B160" s="16" t="s">
        <v>152</v>
      </c>
      <c r="C160" s="249" t="s">
        <v>153</v>
      </c>
      <c r="D160" s="250"/>
      <c r="E160" s="250"/>
      <c r="F160" s="251"/>
    </row>
    <row r="161" spans="2:6" s="26" customFormat="1" ht="56.25" customHeight="1" thickBot="1" x14ac:dyDescent="0.3">
      <c r="B161" s="98" t="s">
        <v>154</v>
      </c>
      <c r="C161" s="260" t="s">
        <v>155</v>
      </c>
      <c r="D161" s="261"/>
      <c r="E161" s="261"/>
      <c r="F161" s="262"/>
    </row>
  </sheetData>
  <mergeCells count="126">
    <mergeCell ref="C161:F161"/>
    <mergeCell ref="C8:E8"/>
    <mergeCell ref="C155:F155"/>
    <mergeCell ref="C156:F156"/>
    <mergeCell ref="C157:F157"/>
    <mergeCell ref="C158:F158"/>
    <mergeCell ref="C159:F159"/>
    <mergeCell ref="C149:F149"/>
    <mergeCell ref="C150:F150"/>
    <mergeCell ref="C152:F152"/>
    <mergeCell ref="C153:F153"/>
    <mergeCell ref="C154:F154"/>
    <mergeCell ref="C141:E141"/>
    <mergeCell ref="B142:E142"/>
    <mergeCell ref="C146:F146"/>
    <mergeCell ref="C147:F147"/>
    <mergeCell ref="C148:F148"/>
    <mergeCell ref="C160:F160"/>
    <mergeCell ref="B130:D130"/>
    <mergeCell ref="B134:E134"/>
    <mergeCell ref="C135:E135"/>
    <mergeCell ref="C136:E136"/>
    <mergeCell ref="C137:E137"/>
    <mergeCell ref="C138:E138"/>
    <mergeCell ref="C139:E139"/>
    <mergeCell ref="B140:E140"/>
    <mergeCell ref="C151:F151"/>
    <mergeCell ref="B120:D120"/>
    <mergeCell ref="B122:F122"/>
    <mergeCell ref="C123:D123"/>
    <mergeCell ref="C124:D124"/>
    <mergeCell ref="C125:D125"/>
    <mergeCell ref="C126:D126"/>
    <mergeCell ref="C127:D127"/>
    <mergeCell ref="C128:D128"/>
    <mergeCell ref="C129:D129"/>
    <mergeCell ref="B143:E143"/>
    <mergeCell ref="C111:D111"/>
    <mergeCell ref="C112:D112"/>
    <mergeCell ref="C113:D113"/>
    <mergeCell ref="C114:D114"/>
    <mergeCell ref="C115:D115"/>
    <mergeCell ref="C116:D116"/>
    <mergeCell ref="C117:D117"/>
    <mergeCell ref="B118:D118"/>
    <mergeCell ref="C119:D119"/>
    <mergeCell ref="B98:D98"/>
    <mergeCell ref="C101:D101"/>
    <mergeCell ref="C102:D102"/>
    <mergeCell ref="C103:D103"/>
    <mergeCell ref="C104:D104"/>
    <mergeCell ref="C105:D105"/>
    <mergeCell ref="C106:D106"/>
    <mergeCell ref="C107:D107"/>
    <mergeCell ref="B108:D108"/>
    <mergeCell ref="C87:D87"/>
    <mergeCell ref="C88:D88"/>
    <mergeCell ref="C89:D89"/>
    <mergeCell ref="B90:D90"/>
    <mergeCell ref="C91:D91"/>
    <mergeCell ref="B92:D92"/>
    <mergeCell ref="C95:D95"/>
    <mergeCell ref="C96:D96"/>
    <mergeCell ref="C97:D97"/>
    <mergeCell ref="C76:D76"/>
    <mergeCell ref="C77:D77"/>
    <mergeCell ref="C78:D78"/>
    <mergeCell ref="C79:D79"/>
    <mergeCell ref="C80:D80"/>
    <mergeCell ref="C81:D81"/>
    <mergeCell ref="C82:D82"/>
    <mergeCell ref="C83:D83"/>
    <mergeCell ref="B84:D84"/>
    <mergeCell ref="C19:E19"/>
    <mergeCell ref="C75:D75"/>
    <mergeCell ref="C20:E20"/>
    <mergeCell ref="C50:E50"/>
    <mergeCell ref="C51:E51"/>
    <mergeCell ref="B35:E35"/>
    <mergeCell ref="C36:E36"/>
    <mergeCell ref="C37:E37"/>
    <mergeCell ref="C38:E38"/>
    <mergeCell ref="B40:E40"/>
    <mergeCell ref="C41:E41"/>
    <mergeCell ref="C60:E60"/>
    <mergeCell ref="C61:E61"/>
    <mergeCell ref="C62:E62"/>
    <mergeCell ref="C63:E63"/>
    <mergeCell ref="C64:E64"/>
    <mergeCell ref="C52:E52"/>
    <mergeCell ref="C49:E49"/>
    <mergeCell ref="C53:E53"/>
    <mergeCell ref="B54:E54"/>
    <mergeCell ref="C70:E70"/>
    <mergeCell ref="B71:E71"/>
    <mergeCell ref="B5:F5"/>
    <mergeCell ref="D6:F6"/>
    <mergeCell ref="D7:E7"/>
    <mergeCell ref="D9:F9"/>
    <mergeCell ref="C10:E10"/>
    <mergeCell ref="C11:F11"/>
    <mergeCell ref="B65:E65"/>
    <mergeCell ref="C68:E68"/>
    <mergeCell ref="C28:D28"/>
    <mergeCell ref="C29:D29"/>
    <mergeCell ref="C30:D30"/>
    <mergeCell ref="C31:D31"/>
    <mergeCell ref="C32:D32"/>
    <mergeCell ref="C33:D33"/>
    <mergeCell ref="C21:E21"/>
    <mergeCell ref="C22:E22"/>
    <mergeCell ref="C23:E23"/>
    <mergeCell ref="C24:E24"/>
    <mergeCell ref="C12:E12"/>
    <mergeCell ref="E13:F13"/>
    <mergeCell ref="B17:F17"/>
    <mergeCell ref="C18:E18"/>
    <mergeCell ref="B26:D26"/>
    <mergeCell ref="C27:D27"/>
    <mergeCell ref="C46:E46"/>
    <mergeCell ref="C47:E47"/>
    <mergeCell ref="C48:E48"/>
    <mergeCell ref="C57:E57"/>
    <mergeCell ref="C58:E58"/>
    <mergeCell ref="C59:E59"/>
    <mergeCell ref="C69:E69"/>
  </mergeCells>
  <printOptions horizontalCentered="1"/>
  <pageMargins left="0" right="0" top="0.35433070866141736" bottom="0.19685039370078741" header="0.23622047244094491" footer="0.23622047244094491"/>
  <pageSetup paperSize="9" scale="97" orientation="portrait" r:id="rId1"/>
  <ignoredErrors>
    <ignoredError sqref="B84:F89 B119:F128 B118:E118 B106:F106 B104:E104 F104 B105:E105 F105 B108:F117 B107:E107 F107 B91:F103 B90:E90 B130:F130 B129:E129" unlockedFormula="1"/>
    <ignoredError sqref="F118 F9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1A57-071F-4268-8DAC-D56B04DCF7FE}">
  <dimension ref="B1:F160"/>
  <sheetViews>
    <sheetView topLeftCell="A118" zoomScaleNormal="100" workbookViewId="0">
      <selection activeCell="F129" sqref="F129"/>
    </sheetView>
  </sheetViews>
  <sheetFormatPr defaultRowHeight="15" x14ac:dyDescent="0.25"/>
  <cols>
    <col min="1" max="1" width="3.42578125" style="25" customWidth="1"/>
    <col min="2" max="2" width="8.140625" style="25" customWidth="1"/>
    <col min="3" max="3" width="52.28515625" style="34" customWidth="1"/>
    <col min="4" max="4" width="7.85546875" style="34" customWidth="1"/>
    <col min="5" max="5" width="13.28515625" style="34" customWidth="1"/>
    <col min="6" max="6" width="12.28515625" style="34" customWidth="1"/>
    <col min="7" max="16384" width="9.140625" style="25"/>
  </cols>
  <sheetData>
    <row r="1" spans="2:6" ht="8.25" customHeight="1" x14ac:dyDescent="0.25">
      <c r="B1" s="27"/>
      <c r="C1" s="27"/>
      <c r="D1" s="27"/>
      <c r="E1" s="27"/>
      <c r="F1" s="27"/>
    </row>
    <row r="2" spans="2:6" ht="18.75" x14ac:dyDescent="0.3">
      <c r="B2" s="142"/>
      <c r="C2" s="143"/>
      <c r="D2" s="143"/>
      <c r="E2" s="143"/>
      <c r="F2" s="143"/>
    </row>
    <row r="3" spans="2:6" ht="18.75" x14ac:dyDescent="0.3">
      <c r="B3" s="142"/>
      <c r="C3" s="143" t="s">
        <v>161</v>
      </c>
      <c r="D3" s="143"/>
      <c r="E3" s="142" t="s">
        <v>0</v>
      </c>
      <c r="F3" s="143"/>
    </row>
    <row r="4" spans="2:6" ht="8.25" customHeight="1" thickBot="1" x14ac:dyDescent="0.3">
      <c r="B4" s="27"/>
      <c r="C4" s="27"/>
      <c r="D4" s="27"/>
      <c r="E4" s="27"/>
      <c r="F4" s="27"/>
    </row>
    <row r="5" spans="2:6" s="27" customFormat="1" ht="15.75" customHeight="1" thickBot="1" x14ac:dyDescent="0.25">
      <c r="B5" s="180" t="s">
        <v>1</v>
      </c>
      <c r="C5" s="181"/>
      <c r="D5" s="181"/>
      <c r="E5" s="181"/>
      <c r="F5" s="182"/>
    </row>
    <row r="6" spans="2:6" s="27" customFormat="1" ht="15.95" customHeight="1" thickBot="1" x14ac:dyDescent="0.3">
      <c r="B6" s="28" t="s">
        <v>2</v>
      </c>
      <c r="C6" s="29" t="s">
        <v>156</v>
      </c>
      <c r="D6" s="183" t="s">
        <v>157</v>
      </c>
      <c r="E6" s="184"/>
      <c r="F6" s="185"/>
    </row>
    <row r="7" spans="2:6" s="27" customFormat="1" ht="15.95" customHeight="1" thickBot="1" x14ac:dyDescent="0.3">
      <c r="B7" s="28" t="s">
        <v>3</v>
      </c>
      <c r="C7" s="29" t="s">
        <v>4</v>
      </c>
      <c r="D7" s="186" t="s">
        <v>5</v>
      </c>
      <c r="E7" s="187"/>
      <c r="F7" s="17"/>
    </row>
    <row r="8" spans="2:6" s="27" customFormat="1" ht="15.75" customHeight="1" thickBot="1" x14ac:dyDescent="0.3">
      <c r="B8" s="30" t="s">
        <v>6</v>
      </c>
      <c r="C8" s="191" t="s">
        <v>7</v>
      </c>
      <c r="D8" s="192"/>
      <c r="E8" s="193"/>
      <c r="F8" s="18"/>
    </row>
    <row r="9" spans="2:6" s="27" customFormat="1" ht="18" customHeight="1" thickBot="1" x14ac:dyDescent="0.25">
      <c r="B9" s="31" t="s">
        <v>8</v>
      </c>
      <c r="C9" s="32" t="s">
        <v>169</v>
      </c>
      <c r="D9" s="188"/>
      <c r="E9" s="189"/>
      <c r="F9" s="190"/>
    </row>
    <row r="10" spans="2:6" s="27" customFormat="1" ht="15.95" customHeight="1" thickBot="1" x14ac:dyDescent="0.3">
      <c r="B10" s="28" t="s">
        <v>9</v>
      </c>
      <c r="C10" s="191" t="s">
        <v>10</v>
      </c>
      <c r="D10" s="192"/>
      <c r="E10" s="193"/>
      <c r="F10" s="17" t="s">
        <v>176</v>
      </c>
    </row>
    <row r="11" spans="2:6" s="27" customFormat="1" ht="18.75" customHeight="1" thickBot="1" x14ac:dyDescent="0.25">
      <c r="B11" s="99" t="s">
        <v>11</v>
      </c>
      <c r="C11" s="194" t="s">
        <v>171</v>
      </c>
      <c r="D11" s="195"/>
      <c r="E11" s="195"/>
      <c r="F11" s="196"/>
    </row>
    <row r="12" spans="2:6" s="27" customFormat="1" ht="15.95" customHeight="1" thickBot="1" x14ac:dyDescent="0.3">
      <c r="B12" s="28" t="s">
        <v>12</v>
      </c>
      <c r="C12" s="207" t="s">
        <v>13</v>
      </c>
      <c r="D12" s="208"/>
      <c r="E12" s="209"/>
      <c r="F12" s="1">
        <v>42826</v>
      </c>
    </row>
    <row r="13" spans="2:6" s="27" customFormat="1" ht="15.95" customHeight="1" thickBot="1" x14ac:dyDescent="0.3">
      <c r="B13" s="28" t="s">
        <v>14</v>
      </c>
      <c r="C13" s="33" t="s">
        <v>173</v>
      </c>
      <c r="D13" s="33"/>
      <c r="E13" s="210"/>
      <c r="F13" s="211"/>
    </row>
    <row r="14" spans="2:6" s="27" customFormat="1" ht="11.25" customHeight="1" x14ac:dyDescent="0.25">
      <c r="B14" s="53"/>
      <c r="C14" s="53"/>
      <c r="D14" s="53"/>
      <c r="E14" s="53"/>
      <c r="F14" s="53"/>
    </row>
    <row r="15" spans="2:6" s="27" customFormat="1" ht="20.25" x14ac:dyDescent="0.3">
      <c r="B15" s="100" t="s">
        <v>16</v>
      </c>
      <c r="C15" s="53"/>
      <c r="D15" s="53"/>
      <c r="E15" s="53"/>
      <c r="F15" s="53"/>
    </row>
    <row r="16" spans="2:6" s="27" customFormat="1" ht="9" customHeight="1" thickBot="1" x14ac:dyDescent="0.3">
      <c r="B16" s="53"/>
      <c r="C16" s="53"/>
      <c r="D16" s="53"/>
      <c r="E16" s="53"/>
      <c r="F16" s="53"/>
    </row>
    <row r="17" spans="2:6" s="27" customFormat="1" ht="15.95" customHeight="1" thickBot="1" x14ac:dyDescent="0.25">
      <c r="B17" s="157" t="s">
        <v>17</v>
      </c>
      <c r="C17" s="158"/>
      <c r="D17" s="158"/>
      <c r="E17" s="158"/>
      <c r="F17" s="159"/>
    </row>
    <row r="18" spans="2:6" s="27" customFormat="1" ht="15.95" customHeight="1" x14ac:dyDescent="0.2">
      <c r="B18" s="35" t="s">
        <v>2</v>
      </c>
      <c r="C18" s="212" t="s">
        <v>18</v>
      </c>
      <c r="D18" s="213"/>
      <c r="E18" s="213"/>
      <c r="F18" s="36">
        <v>4579.03</v>
      </c>
    </row>
    <row r="19" spans="2:6" s="27" customFormat="1" ht="15" customHeight="1" x14ac:dyDescent="0.2">
      <c r="B19" s="37" t="s">
        <v>3</v>
      </c>
      <c r="C19" s="163" t="s">
        <v>19</v>
      </c>
      <c r="D19" s="164"/>
      <c r="E19" s="164"/>
      <c r="F19" s="38">
        <v>0</v>
      </c>
    </row>
    <row r="20" spans="2:6" s="27" customFormat="1" ht="15" customHeight="1" x14ac:dyDescent="0.2">
      <c r="B20" s="37" t="s">
        <v>6</v>
      </c>
      <c r="C20" s="163" t="s">
        <v>20</v>
      </c>
      <c r="D20" s="164"/>
      <c r="E20" s="164"/>
      <c r="F20" s="38">
        <v>0</v>
      </c>
    </row>
    <row r="21" spans="2:6" s="27" customFormat="1" ht="15" customHeight="1" x14ac:dyDescent="0.2">
      <c r="B21" s="39" t="s">
        <v>8</v>
      </c>
      <c r="C21" s="163" t="s">
        <v>21</v>
      </c>
      <c r="D21" s="164"/>
      <c r="E21" s="164"/>
      <c r="F21" s="38">
        <v>0</v>
      </c>
    </row>
    <row r="22" spans="2:6" s="27" customFormat="1" ht="15" customHeight="1" x14ac:dyDescent="0.2">
      <c r="B22" s="39" t="s">
        <v>9</v>
      </c>
      <c r="C22" s="163" t="s">
        <v>22</v>
      </c>
      <c r="D22" s="164"/>
      <c r="E22" s="164"/>
      <c r="F22" s="38">
        <v>0</v>
      </c>
    </row>
    <row r="23" spans="2:6" s="27" customFormat="1" ht="15" customHeight="1" x14ac:dyDescent="0.2">
      <c r="B23" s="39" t="s">
        <v>11</v>
      </c>
      <c r="C23" s="163" t="s">
        <v>23</v>
      </c>
      <c r="D23" s="164"/>
      <c r="E23" s="164"/>
      <c r="F23" s="38">
        <v>0</v>
      </c>
    </row>
    <row r="24" spans="2:6" s="27" customFormat="1" ht="17.25" customHeight="1" thickBot="1" x14ac:dyDescent="0.25">
      <c r="B24" s="40" t="s">
        <v>12</v>
      </c>
      <c r="C24" s="205" t="s">
        <v>24</v>
      </c>
      <c r="D24" s="206"/>
      <c r="E24" s="206"/>
      <c r="F24" s="41">
        <v>0</v>
      </c>
    </row>
    <row r="25" spans="2:6" s="27" customFormat="1" ht="15.95" customHeight="1" thickBot="1" x14ac:dyDescent="0.25">
      <c r="B25" s="42"/>
      <c r="C25" s="42"/>
      <c r="D25" s="42"/>
      <c r="E25" s="43"/>
      <c r="F25" s="44"/>
    </row>
    <row r="26" spans="2:6" s="27" customFormat="1" thickBot="1" x14ac:dyDescent="0.25">
      <c r="B26" s="152" t="s">
        <v>25</v>
      </c>
      <c r="C26" s="153"/>
      <c r="D26" s="154"/>
      <c r="E26" s="120" t="s">
        <v>26</v>
      </c>
      <c r="F26" s="121" t="s">
        <v>27</v>
      </c>
    </row>
    <row r="27" spans="2:6" s="27" customFormat="1" ht="15" customHeight="1" x14ac:dyDescent="0.25">
      <c r="B27" s="45" t="s">
        <v>2</v>
      </c>
      <c r="C27" s="155" t="s">
        <v>28</v>
      </c>
      <c r="D27" s="156"/>
      <c r="E27" s="46" t="s">
        <v>29</v>
      </c>
      <c r="F27" s="20">
        <v>10</v>
      </c>
    </row>
    <row r="28" spans="2:6" s="27" customFormat="1" ht="15.95" customHeight="1" x14ac:dyDescent="0.25">
      <c r="B28" s="37" t="s">
        <v>3</v>
      </c>
      <c r="C28" s="197" t="s">
        <v>30</v>
      </c>
      <c r="D28" s="198"/>
      <c r="E28" s="47" t="s">
        <v>32</v>
      </c>
      <c r="F28" s="19">
        <v>293</v>
      </c>
    </row>
    <row r="29" spans="2:6" s="27" customFormat="1" ht="15.95" customHeight="1" x14ac:dyDescent="0.25">
      <c r="B29" s="37" t="s">
        <v>6</v>
      </c>
      <c r="C29" s="197" t="s">
        <v>31</v>
      </c>
      <c r="D29" s="198"/>
      <c r="E29" s="47" t="s">
        <v>32</v>
      </c>
      <c r="F29" s="19">
        <v>0</v>
      </c>
    </row>
    <row r="30" spans="2:6" s="27" customFormat="1" ht="15.95" customHeight="1" x14ac:dyDescent="0.25">
      <c r="B30" s="37" t="s">
        <v>8</v>
      </c>
      <c r="C30" s="197" t="s">
        <v>33</v>
      </c>
      <c r="D30" s="198"/>
      <c r="E30" s="47" t="s">
        <v>32</v>
      </c>
      <c r="F30" s="19">
        <v>3</v>
      </c>
    </row>
    <row r="31" spans="2:6" s="27" customFormat="1" ht="15.95" customHeight="1" x14ac:dyDescent="0.25">
      <c r="B31" s="37" t="s">
        <v>9</v>
      </c>
      <c r="C31" s="199" t="s">
        <v>34</v>
      </c>
      <c r="D31" s="200"/>
      <c r="E31" s="47" t="s">
        <v>32</v>
      </c>
      <c r="F31" s="48">
        <v>0</v>
      </c>
    </row>
    <row r="32" spans="2:6" s="27" customFormat="1" ht="15.95" customHeight="1" x14ac:dyDescent="0.25">
      <c r="B32" s="37" t="s">
        <v>11</v>
      </c>
      <c r="C32" s="201" t="s">
        <v>35</v>
      </c>
      <c r="D32" s="202"/>
      <c r="E32" s="47" t="s">
        <v>32</v>
      </c>
      <c r="F32" s="49">
        <v>0</v>
      </c>
    </row>
    <row r="33" spans="2:6" s="27" customFormat="1" ht="15.95" customHeight="1" thickBot="1" x14ac:dyDescent="0.3">
      <c r="B33" s="40" t="s">
        <v>12</v>
      </c>
      <c r="C33" s="203" t="s">
        <v>24</v>
      </c>
      <c r="D33" s="204"/>
      <c r="E33" s="50" t="s">
        <v>32</v>
      </c>
      <c r="F33" s="22">
        <v>0</v>
      </c>
    </row>
    <row r="34" spans="2:6" s="54" customFormat="1" ht="15" customHeight="1" thickBot="1" x14ac:dyDescent="0.3">
      <c r="B34" s="51"/>
      <c r="C34" s="52"/>
      <c r="D34" s="52"/>
      <c r="E34" s="53"/>
      <c r="F34" s="26"/>
    </row>
    <row r="35" spans="2:6" s="55" customFormat="1" thickBot="1" x14ac:dyDescent="0.25">
      <c r="B35" s="214" t="s">
        <v>36</v>
      </c>
      <c r="C35" s="219"/>
      <c r="D35" s="219"/>
      <c r="E35" s="215"/>
      <c r="F35" s="122" t="s">
        <v>27</v>
      </c>
    </row>
    <row r="36" spans="2:6" s="55" customFormat="1" x14ac:dyDescent="0.2">
      <c r="B36" s="56" t="s">
        <v>2</v>
      </c>
      <c r="C36" s="220" t="s">
        <v>37</v>
      </c>
      <c r="D36" s="174"/>
      <c r="E36" s="175"/>
      <c r="F36" s="57">
        <v>0</v>
      </c>
    </row>
    <row r="37" spans="2:6" s="55" customFormat="1" x14ac:dyDescent="0.2">
      <c r="B37" s="58" t="s">
        <v>3</v>
      </c>
      <c r="C37" s="221" t="s">
        <v>38</v>
      </c>
      <c r="D37" s="171"/>
      <c r="E37" s="176"/>
      <c r="F37" s="49">
        <v>0</v>
      </c>
    </row>
    <row r="38" spans="2:6" s="55" customFormat="1" ht="15.75" thickBot="1" x14ac:dyDescent="0.25">
      <c r="B38" s="59" t="s">
        <v>6</v>
      </c>
      <c r="C38" s="222" t="s">
        <v>39</v>
      </c>
      <c r="D38" s="223"/>
      <c r="E38" s="224"/>
      <c r="F38" s="60">
        <v>0</v>
      </c>
    </row>
    <row r="39" spans="2:6" s="27" customFormat="1" ht="15.95" customHeight="1" thickBot="1" x14ac:dyDescent="0.3">
      <c r="B39" s="61"/>
      <c r="C39" s="61"/>
      <c r="D39" s="61"/>
      <c r="E39" s="61"/>
      <c r="F39" s="62"/>
    </row>
    <row r="40" spans="2:6" s="27" customFormat="1" ht="15.95" customHeight="1" thickBot="1" x14ac:dyDescent="0.25">
      <c r="B40" s="214" t="s">
        <v>40</v>
      </c>
      <c r="C40" s="219"/>
      <c r="D40" s="219"/>
      <c r="E40" s="215"/>
      <c r="F40" s="122" t="s">
        <v>41</v>
      </c>
    </row>
    <row r="41" spans="2:6" s="27" customFormat="1" ht="15.95" customHeight="1" thickBot="1" x14ac:dyDescent="0.25">
      <c r="B41" s="59" t="s">
        <v>2</v>
      </c>
      <c r="C41" s="225" t="s">
        <v>42</v>
      </c>
      <c r="D41" s="226"/>
      <c r="E41" s="227"/>
      <c r="F41" s="63">
        <v>5</v>
      </c>
    </row>
    <row r="42" spans="2:6" s="27" customFormat="1" ht="15.95" customHeight="1" x14ac:dyDescent="0.2">
      <c r="B42" s="64"/>
      <c r="C42" s="65"/>
      <c r="D42" s="65"/>
      <c r="E42" s="65"/>
      <c r="F42" s="66"/>
    </row>
    <row r="43" spans="2:6" s="27" customFormat="1" ht="15.95" customHeight="1" x14ac:dyDescent="0.25">
      <c r="B43" s="67" t="s">
        <v>43</v>
      </c>
      <c r="C43" s="68"/>
      <c r="D43" s="69"/>
      <c r="E43" s="61"/>
      <c r="F43" s="61"/>
    </row>
    <row r="44" spans="2:6" s="27" customFormat="1" ht="15.95" customHeight="1" x14ac:dyDescent="0.25">
      <c r="B44" s="67"/>
      <c r="C44" s="68"/>
      <c r="D44" s="69"/>
      <c r="E44" s="61"/>
      <c r="F44" s="61"/>
    </row>
    <row r="45" spans="2:6" s="26" customFormat="1" ht="15.75" thickBot="1" x14ac:dyDescent="0.3">
      <c r="B45" s="51" t="s">
        <v>44</v>
      </c>
      <c r="C45" s="70"/>
      <c r="D45" s="70"/>
      <c r="E45" s="61"/>
      <c r="F45" s="61"/>
    </row>
    <row r="46" spans="2:6" s="26" customFormat="1" ht="15.75" thickBot="1" x14ac:dyDescent="0.3">
      <c r="B46" s="124">
        <v>1</v>
      </c>
      <c r="C46" s="157" t="s">
        <v>45</v>
      </c>
      <c r="D46" s="158"/>
      <c r="E46" s="159"/>
      <c r="F46" s="125" t="s">
        <v>27</v>
      </c>
    </row>
    <row r="47" spans="2:6" s="26" customFormat="1" x14ac:dyDescent="0.25">
      <c r="B47" s="35" t="s">
        <v>2</v>
      </c>
      <c r="C47" s="160" t="s">
        <v>46</v>
      </c>
      <c r="D47" s="161"/>
      <c r="E47" s="162"/>
      <c r="F47" s="10">
        <f>F18</f>
        <v>4579.03</v>
      </c>
    </row>
    <row r="48" spans="2:6" s="26" customFormat="1" x14ac:dyDescent="0.25">
      <c r="B48" s="37" t="s">
        <v>3</v>
      </c>
      <c r="C48" s="163" t="s">
        <v>47</v>
      </c>
      <c r="D48" s="164"/>
      <c r="E48" s="165"/>
      <c r="F48" s="11">
        <f>F19%*$F$47</f>
        <v>0</v>
      </c>
    </row>
    <row r="49" spans="2:6" s="26" customFormat="1" x14ac:dyDescent="0.25">
      <c r="B49" s="37" t="s">
        <v>6</v>
      </c>
      <c r="C49" s="163" t="s">
        <v>48</v>
      </c>
      <c r="D49" s="164"/>
      <c r="E49" s="165"/>
      <c r="F49" s="11">
        <f>F20%*$F$47</f>
        <v>0</v>
      </c>
    </row>
    <row r="50" spans="2:6" s="26" customFormat="1" x14ac:dyDescent="0.25">
      <c r="B50" s="37" t="s">
        <v>8</v>
      </c>
      <c r="C50" s="216" t="s">
        <v>49</v>
      </c>
      <c r="D50" s="217"/>
      <c r="E50" s="218"/>
      <c r="F50" s="11">
        <f>IF(F21&gt;0,((((F18+F48+F49)/220)*(1+F21%))*15),0)</f>
        <v>0</v>
      </c>
    </row>
    <row r="51" spans="2:6" s="26" customFormat="1" x14ac:dyDescent="0.25">
      <c r="B51" s="37" t="s">
        <v>9</v>
      </c>
      <c r="C51" s="216" t="s">
        <v>50</v>
      </c>
      <c r="D51" s="217"/>
      <c r="E51" s="218"/>
      <c r="F51" s="11">
        <f>IF(F22&gt;0,((((F18+F48+F49)/220)*(1+F22%))*15),0)</f>
        <v>0</v>
      </c>
    </row>
    <row r="52" spans="2:6" s="26" customFormat="1" x14ac:dyDescent="0.25">
      <c r="B52" s="37" t="s">
        <v>11</v>
      </c>
      <c r="C52" s="216" t="s">
        <v>51</v>
      </c>
      <c r="D52" s="217"/>
      <c r="E52" s="218"/>
      <c r="F52" s="11">
        <f>F23</f>
        <v>0</v>
      </c>
    </row>
    <row r="53" spans="2:6" s="26" customFormat="1" ht="15.75" thickBot="1" x14ac:dyDescent="0.3">
      <c r="B53" s="39" t="s">
        <v>12</v>
      </c>
      <c r="C53" s="231" t="str">
        <f>C24</f>
        <v>Outros (especificar)</v>
      </c>
      <c r="D53" s="232"/>
      <c r="E53" s="233"/>
      <c r="F53" s="123">
        <f>F24</f>
        <v>0</v>
      </c>
    </row>
    <row r="54" spans="2:6" s="26" customFormat="1" ht="15.75" customHeight="1" thickBot="1" x14ac:dyDescent="0.3">
      <c r="B54" s="177" t="s">
        <v>52</v>
      </c>
      <c r="C54" s="178"/>
      <c r="D54" s="178"/>
      <c r="E54" s="179"/>
      <c r="F54" s="127">
        <f>SUM(F47:F53)</f>
        <v>4579.03</v>
      </c>
    </row>
    <row r="55" spans="2:6" s="26" customFormat="1" x14ac:dyDescent="0.25">
      <c r="B55" s="52"/>
      <c r="C55" s="52"/>
      <c r="D55" s="52"/>
      <c r="E55" s="71"/>
      <c r="F55" s="71"/>
    </row>
    <row r="56" spans="2:6" s="26" customFormat="1" ht="15.75" thickBot="1" x14ac:dyDescent="0.3">
      <c r="B56" s="51" t="s">
        <v>53</v>
      </c>
      <c r="C56" s="70"/>
      <c r="D56" s="70"/>
      <c r="E56" s="72"/>
      <c r="F56" s="72"/>
    </row>
    <row r="57" spans="2:6" s="26" customFormat="1" ht="15.75" thickBot="1" x14ac:dyDescent="0.3">
      <c r="B57" s="124">
        <v>2</v>
      </c>
      <c r="C57" s="157" t="s">
        <v>54</v>
      </c>
      <c r="D57" s="158"/>
      <c r="E57" s="166"/>
      <c r="F57" s="126" t="s">
        <v>27</v>
      </c>
    </row>
    <row r="58" spans="2:6" s="26" customFormat="1" x14ac:dyDescent="0.25">
      <c r="B58" s="73" t="s">
        <v>2</v>
      </c>
      <c r="C58" s="167" t="s">
        <v>28</v>
      </c>
      <c r="D58" s="168"/>
      <c r="E58" s="169"/>
      <c r="F58" s="74">
        <f>IF(((F27*22)-(6%*$F$18))&gt;0,((F27*22)-(6%*$F$18)),0)</f>
        <v>0</v>
      </c>
    </row>
    <row r="59" spans="2:6" s="26" customFormat="1" x14ac:dyDescent="0.25">
      <c r="B59" s="58" t="s">
        <v>3</v>
      </c>
      <c r="C59" s="170" t="s">
        <v>55</v>
      </c>
      <c r="D59" s="171"/>
      <c r="E59" s="172"/>
      <c r="F59" s="74">
        <f>(F28*1)</f>
        <v>293</v>
      </c>
    </row>
    <row r="60" spans="2:6" s="26" customFormat="1" x14ac:dyDescent="0.25">
      <c r="B60" s="58" t="s">
        <v>6</v>
      </c>
      <c r="C60" s="170" t="s">
        <v>31</v>
      </c>
      <c r="D60" s="171"/>
      <c r="E60" s="172"/>
      <c r="F60" s="9">
        <f>F29</f>
        <v>0</v>
      </c>
    </row>
    <row r="61" spans="2:6" s="26" customFormat="1" x14ac:dyDescent="0.25">
      <c r="B61" s="75" t="s">
        <v>8</v>
      </c>
      <c r="C61" s="170" t="s">
        <v>33</v>
      </c>
      <c r="D61" s="171"/>
      <c r="E61" s="172"/>
      <c r="F61" s="9">
        <f>F30</f>
        <v>3</v>
      </c>
    </row>
    <row r="62" spans="2:6" s="26" customFormat="1" x14ac:dyDescent="0.25">
      <c r="B62" s="58" t="s">
        <v>9</v>
      </c>
      <c r="C62" s="170" t="s">
        <v>34</v>
      </c>
      <c r="D62" s="171"/>
      <c r="E62" s="172"/>
      <c r="F62" s="9">
        <f>F31</f>
        <v>0</v>
      </c>
    </row>
    <row r="63" spans="2:6" s="26" customFormat="1" x14ac:dyDescent="0.25">
      <c r="B63" s="58" t="s">
        <v>11</v>
      </c>
      <c r="C63" s="170" t="s">
        <v>35</v>
      </c>
      <c r="D63" s="171"/>
      <c r="E63" s="172"/>
      <c r="F63" s="9">
        <f>F32</f>
        <v>0</v>
      </c>
    </row>
    <row r="64" spans="2:6" s="26" customFormat="1" ht="15.75" thickBot="1" x14ac:dyDescent="0.3">
      <c r="B64" s="75" t="s">
        <v>12</v>
      </c>
      <c r="C64" s="228" t="str">
        <f>C33</f>
        <v>Outros (especificar)</v>
      </c>
      <c r="D64" s="229"/>
      <c r="E64" s="230"/>
      <c r="F64" s="9">
        <f>F33</f>
        <v>0</v>
      </c>
    </row>
    <row r="65" spans="2:6" s="26" customFormat="1" ht="15.75" customHeight="1" thickBot="1" x14ac:dyDescent="0.3">
      <c r="B65" s="177" t="s">
        <v>56</v>
      </c>
      <c r="C65" s="178"/>
      <c r="D65" s="178"/>
      <c r="E65" s="179"/>
      <c r="F65" s="127">
        <f>SUM(F58:F64)</f>
        <v>296</v>
      </c>
    </row>
    <row r="66" spans="2:6" s="26" customFormat="1" x14ac:dyDescent="0.25">
      <c r="B66" s="52"/>
      <c r="C66" s="52"/>
      <c r="D66" s="52"/>
      <c r="E66" s="71"/>
      <c r="F66" s="71"/>
    </row>
    <row r="67" spans="2:6" s="26" customFormat="1" ht="15.75" thickBot="1" x14ac:dyDescent="0.3">
      <c r="B67" s="51" t="s">
        <v>57</v>
      </c>
      <c r="C67" s="52"/>
      <c r="D67" s="52"/>
      <c r="E67" s="71"/>
      <c r="F67" s="71"/>
    </row>
    <row r="68" spans="2:6" s="26" customFormat="1" ht="15.75" thickBot="1" x14ac:dyDescent="0.3">
      <c r="B68" s="128">
        <v>3</v>
      </c>
      <c r="C68" s="157" t="s">
        <v>58</v>
      </c>
      <c r="D68" s="158"/>
      <c r="E68" s="166"/>
      <c r="F68" s="129" t="s">
        <v>27</v>
      </c>
    </row>
    <row r="69" spans="2:6" s="26" customFormat="1" x14ac:dyDescent="0.25">
      <c r="B69" s="73" t="s">
        <v>2</v>
      </c>
      <c r="C69" s="173" t="s">
        <v>37</v>
      </c>
      <c r="D69" s="174"/>
      <c r="E69" s="175"/>
      <c r="F69" s="7">
        <f>F36</f>
        <v>0</v>
      </c>
    </row>
    <row r="70" spans="2:6" s="26" customFormat="1" ht="15.75" thickBot="1" x14ac:dyDescent="0.3">
      <c r="B70" s="58" t="s">
        <v>3</v>
      </c>
      <c r="C70" s="170" t="s">
        <v>38</v>
      </c>
      <c r="D70" s="171"/>
      <c r="E70" s="176"/>
      <c r="F70" s="21">
        <v>0</v>
      </c>
    </row>
    <row r="71" spans="2:6" s="26" customFormat="1" ht="15.75" customHeight="1" thickBot="1" x14ac:dyDescent="0.3">
      <c r="B71" s="177" t="s">
        <v>59</v>
      </c>
      <c r="C71" s="178"/>
      <c r="D71" s="178"/>
      <c r="E71" s="179"/>
      <c r="F71" s="127">
        <f>SUM(F69:F70)</f>
        <v>0</v>
      </c>
    </row>
    <row r="72" spans="2:6" s="26" customFormat="1" ht="9.75" customHeight="1" x14ac:dyDescent="0.25">
      <c r="B72" s="52"/>
      <c r="C72" s="52"/>
      <c r="D72" s="52"/>
      <c r="E72" s="71"/>
      <c r="F72" s="71"/>
    </row>
    <row r="73" spans="2:6" s="77" customFormat="1" x14ac:dyDescent="0.25">
      <c r="B73" s="51" t="s">
        <v>60</v>
      </c>
      <c r="C73" s="52"/>
      <c r="D73" s="76"/>
      <c r="E73" s="53"/>
      <c r="F73" s="53"/>
    </row>
    <row r="74" spans="2:6" s="77" customFormat="1" ht="15.75" thickBot="1" x14ac:dyDescent="0.3">
      <c r="B74" s="51" t="s">
        <v>61</v>
      </c>
      <c r="C74" s="52"/>
      <c r="D74" s="76"/>
      <c r="E74" s="53"/>
      <c r="F74" s="53"/>
    </row>
    <row r="75" spans="2:6" s="77" customFormat="1" ht="15.75" thickBot="1" x14ac:dyDescent="0.3">
      <c r="B75" s="130" t="s">
        <v>62</v>
      </c>
      <c r="C75" s="214" t="s">
        <v>63</v>
      </c>
      <c r="D75" s="215"/>
      <c r="E75" s="122" t="s">
        <v>41</v>
      </c>
      <c r="F75" s="131" t="s">
        <v>27</v>
      </c>
    </row>
    <row r="76" spans="2:6" s="77" customFormat="1" ht="15" customHeight="1" x14ac:dyDescent="0.25">
      <c r="B76" s="78" t="s">
        <v>2</v>
      </c>
      <c r="C76" s="220" t="s">
        <v>64</v>
      </c>
      <c r="D76" s="175"/>
      <c r="E76" s="101">
        <v>20</v>
      </c>
      <c r="F76" s="5">
        <f>E76%*$F$54</f>
        <v>915.80600000000004</v>
      </c>
    </row>
    <row r="77" spans="2:6" s="77" customFormat="1" x14ac:dyDescent="0.25">
      <c r="B77" s="2" t="s">
        <v>3</v>
      </c>
      <c r="C77" s="221" t="s">
        <v>65</v>
      </c>
      <c r="D77" s="176"/>
      <c r="E77" s="102">
        <v>1.5</v>
      </c>
      <c r="F77" s="5">
        <f t="shared" ref="F77:F83" si="0">E77%*$F$54</f>
        <v>68.685449999999989</v>
      </c>
    </row>
    <row r="78" spans="2:6" s="77" customFormat="1" x14ac:dyDescent="0.25">
      <c r="B78" s="2" t="s">
        <v>6</v>
      </c>
      <c r="C78" s="221" t="s">
        <v>66</v>
      </c>
      <c r="D78" s="176"/>
      <c r="E78" s="103">
        <v>1</v>
      </c>
      <c r="F78" s="5">
        <f t="shared" si="0"/>
        <v>45.790299999999995</v>
      </c>
    </row>
    <row r="79" spans="2:6" s="77" customFormat="1" ht="15" customHeight="1" x14ac:dyDescent="0.25">
      <c r="B79" s="2" t="s">
        <v>8</v>
      </c>
      <c r="C79" s="221" t="s">
        <v>67</v>
      </c>
      <c r="D79" s="176"/>
      <c r="E79" s="104">
        <v>0.2</v>
      </c>
      <c r="F79" s="5">
        <f t="shared" si="0"/>
        <v>9.158059999999999</v>
      </c>
    </row>
    <row r="80" spans="2:6" s="77" customFormat="1" x14ac:dyDescent="0.25">
      <c r="B80" s="2" t="s">
        <v>9</v>
      </c>
      <c r="C80" s="221" t="s">
        <v>68</v>
      </c>
      <c r="D80" s="176"/>
      <c r="E80" s="105">
        <v>2.5</v>
      </c>
      <c r="F80" s="5">
        <f t="shared" si="0"/>
        <v>114.47575000000001</v>
      </c>
    </row>
    <row r="81" spans="2:6" s="77" customFormat="1" x14ac:dyDescent="0.25">
      <c r="B81" s="2" t="s">
        <v>11</v>
      </c>
      <c r="C81" s="221" t="s">
        <v>69</v>
      </c>
      <c r="D81" s="176"/>
      <c r="E81" s="105">
        <v>8</v>
      </c>
      <c r="F81" s="5">
        <f t="shared" si="0"/>
        <v>366.32239999999996</v>
      </c>
    </row>
    <row r="82" spans="2:6" s="77" customFormat="1" x14ac:dyDescent="0.25">
      <c r="B82" s="2" t="s">
        <v>12</v>
      </c>
      <c r="C82" s="221" t="s">
        <v>70</v>
      </c>
      <c r="D82" s="176"/>
      <c r="E82" s="105">
        <v>3</v>
      </c>
      <c r="F82" s="5">
        <f t="shared" si="0"/>
        <v>137.37089999999998</v>
      </c>
    </row>
    <row r="83" spans="2:6" s="77" customFormat="1" ht="15.75" thickBot="1" x14ac:dyDescent="0.3">
      <c r="B83" s="23" t="s">
        <v>14</v>
      </c>
      <c r="C83" s="234" t="s">
        <v>71</v>
      </c>
      <c r="D83" s="235"/>
      <c r="E83" s="106">
        <v>0.6</v>
      </c>
      <c r="F83" s="5">
        <f t="shared" si="0"/>
        <v>27.47418</v>
      </c>
    </row>
    <row r="84" spans="2:6" s="77" customFormat="1" ht="15.75" thickBot="1" x14ac:dyDescent="0.3">
      <c r="B84" s="214" t="s">
        <v>72</v>
      </c>
      <c r="C84" s="219"/>
      <c r="D84" s="215"/>
      <c r="E84" s="132">
        <f>SUM(E76:E83)</f>
        <v>36.800000000000004</v>
      </c>
      <c r="F84" s="133">
        <f>SUM(F76:F83)</f>
        <v>1685.0830399999998</v>
      </c>
    </row>
    <row r="85" spans="2:6" s="77" customFormat="1" ht="12" customHeight="1" x14ac:dyDescent="0.25">
      <c r="B85" s="52"/>
      <c r="C85" s="52"/>
      <c r="D85" s="76"/>
      <c r="E85" s="107"/>
      <c r="F85" s="71"/>
    </row>
    <row r="86" spans="2:6" s="77" customFormat="1" ht="15.75" thickBot="1" x14ac:dyDescent="0.3">
      <c r="B86" s="51" t="s">
        <v>73</v>
      </c>
      <c r="C86" s="52"/>
      <c r="D86" s="76"/>
      <c r="E86" s="107"/>
      <c r="F86" s="71"/>
    </row>
    <row r="87" spans="2:6" s="77" customFormat="1" ht="15.75" thickBot="1" x14ac:dyDescent="0.3">
      <c r="B87" s="130" t="s">
        <v>74</v>
      </c>
      <c r="C87" s="214" t="s">
        <v>75</v>
      </c>
      <c r="D87" s="215"/>
      <c r="E87" s="122" t="s">
        <v>41</v>
      </c>
      <c r="F87" s="134" t="s">
        <v>27</v>
      </c>
    </row>
    <row r="88" spans="2:6" s="26" customFormat="1" x14ac:dyDescent="0.25">
      <c r="B88" s="78" t="s">
        <v>2</v>
      </c>
      <c r="C88" s="220" t="s">
        <v>76</v>
      </c>
      <c r="D88" s="175"/>
      <c r="E88" s="101">
        <f>(1/12)*100</f>
        <v>8.3333333333333321</v>
      </c>
      <c r="F88" s="5">
        <f>E88%*$F$54</f>
        <v>381.58583333333326</v>
      </c>
    </row>
    <row r="89" spans="2:6" s="27" customFormat="1" ht="15.75" thickBot="1" x14ac:dyDescent="0.25">
      <c r="B89" s="3" t="s">
        <v>3</v>
      </c>
      <c r="C89" s="234" t="s">
        <v>77</v>
      </c>
      <c r="D89" s="235"/>
      <c r="E89" s="108">
        <f>(1/3)/12*100</f>
        <v>2.7777777777777777</v>
      </c>
      <c r="F89" s="5">
        <f>E89%*$F$54</f>
        <v>127.19527777777776</v>
      </c>
    </row>
    <row r="90" spans="2:6" s="27" customFormat="1" thickBot="1" x14ac:dyDescent="0.25">
      <c r="B90" s="236" t="s">
        <v>78</v>
      </c>
      <c r="C90" s="237"/>
      <c r="D90" s="238"/>
      <c r="E90" s="109">
        <f>SUM(E88:E89)</f>
        <v>11.111111111111111</v>
      </c>
      <c r="F90" s="79">
        <f>SUM(F88:F89)</f>
        <v>508.78111111111104</v>
      </c>
    </row>
    <row r="91" spans="2:6" s="27" customFormat="1" ht="15.75" thickBot="1" x14ac:dyDescent="0.25">
      <c r="B91" s="24" t="s">
        <v>6</v>
      </c>
      <c r="C91" s="225" t="s">
        <v>79</v>
      </c>
      <c r="D91" s="227"/>
      <c r="E91" s="110">
        <f>E84*E90%</f>
        <v>4.0888888888888895</v>
      </c>
      <c r="F91" s="5">
        <f>E91%*$F$54</f>
        <v>187.23144888888888</v>
      </c>
    </row>
    <row r="92" spans="2:6" s="27" customFormat="1" thickBot="1" x14ac:dyDescent="0.25">
      <c r="B92" s="214" t="s">
        <v>72</v>
      </c>
      <c r="C92" s="219"/>
      <c r="D92" s="215"/>
      <c r="E92" s="132">
        <f>E90+E91</f>
        <v>15.2</v>
      </c>
      <c r="F92" s="135">
        <f>F90+F91</f>
        <v>696.01255999999989</v>
      </c>
    </row>
    <row r="93" spans="2:6" s="27" customFormat="1" ht="12.75" customHeight="1" x14ac:dyDescent="0.2">
      <c r="B93" s="76"/>
      <c r="C93" s="65"/>
      <c r="D93" s="80"/>
      <c r="E93" s="111"/>
      <c r="F93" s="81"/>
    </row>
    <row r="94" spans="2:6" s="27" customFormat="1" thickBot="1" x14ac:dyDescent="0.25">
      <c r="B94" s="51" t="s">
        <v>80</v>
      </c>
      <c r="C94" s="52"/>
      <c r="D94" s="76"/>
      <c r="E94" s="107"/>
      <c r="F94" s="71"/>
    </row>
    <row r="95" spans="2:6" s="27" customFormat="1" thickBot="1" x14ac:dyDescent="0.25">
      <c r="B95" s="130" t="s">
        <v>81</v>
      </c>
      <c r="C95" s="214" t="s">
        <v>82</v>
      </c>
      <c r="D95" s="215"/>
      <c r="E95" s="122" t="s">
        <v>41</v>
      </c>
      <c r="F95" s="136" t="s">
        <v>27</v>
      </c>
    </row>
    <row r="96" spans="2:6" s="27" customFormat="1" x14ac:dyDescent="0.2">
      <c r="B96" s="78" t="s">
        <v>2</v>
      </c>
      <c r="C96" s="220" t="s">
        <v>82</v>
      </c>
      <c r="D96" s="175"/>
      <c r="E96" s="101">
        <f>((6/12)*E84%*35.5%*81.2%*((1.86/25))/12)*100</f>
        <v>3.2884700800000007E-2</v>
      </c>
      <c r="F96" s="5">
        <f>E96%*$F$54</f>
        <v>1.5058003150422403</v>
      </c>
    </row>
    <row r="97" spans="2:6" s="27" customFormat="1" ht="15.75" thickBot="1" x14ac:dyDescent="0.25">
      <c r="B97" s="24" t="s">
        <v>3</v>
      </c>
      <c r="C97" s="234" t="s">
        <v>83</v>
      </c>
      <c r="D97" s="235"/>
      <c r="E97" s="102">
        <f>E84%*E96</f>
        <v>1.2101569894400003E-2</v>
      </c>
      <c r="F97" s="5">
        <f>E97%*$F$54</f>
        <v>0.55413451593554441</v>
      </c>
    </row>
    <row r="98" spans="2:6" s="27" customFormat="1" thickBot="1" x14ac:dyDescent="0.25">
      <c r="B98" s="214" t="s">
        <v>72</v>
      </c>
      <c r="C98" s="219"/>
      <c r="D98" s="215"/>
      <c r="E98" s="132">
        <f>SUM(E96:E97)</f>
        <v>4.4986270694400012E-2</v>
      </c>
      <c r="F98" s="133">
        <f>SUM(F96:F97)</f>
        <v>2.0599348309777845</v>
      </c>
    </row>
    <row r="99" spans="2:6" s="27" customFormat="1" ht="12.75" customHeight="1" x14ac:dyDescent="0.2">
      <c r="B99" s="76"/>
      <c r="C99" s="65"/>
      <c r="D99" s="80"/>
      <c r="E99" s="111"/>
      <c r="F99" s="81"/>
    </row>
    <row r="100" spans="2:6" s="27" customFormat="1" ht="15.95" customHeight="1" thickBot="1" x14ac:dyDescent="0.25">
      <c r="B100" s="51" t="s">
        <v>84</v>
      </c>
      <c r="C100" s="52"/>
      <c r="D100" s="76"/>
      <c r="E100" s="107"/>
      <c r="F100" s="71"/>
    </row>
    <row r="101" spans="2:6" s="27" customFormat="1" ht="15.95" customHeight="1" thickBot="1" x14ac:dyDescent="0.25">
      <c r="B101" s="130" t="s">
        <v>85</v>
      </c>
      <c r="C101" s="214" t="s">
        <v>86</v>
      </c>
      <c r="D101" s="215"/>
      <c r="E101" s="122" t="s">
        <v>41</v>
      </c>
      <c r="F101" s="131" t="s">
        <v>27</v>
      </c>
    </row>
    <row r="102" spans="2:6" s="27" customFormat="1" ht="15.95" customHeight="1" x14ac:dyDescent="0.2">
      <c r="B102" s="78" t="s">
        <v>2</v>
      </c>
      <c r="C102" s="220" t="s">
        <v>87</v>
      </c>
      <c r="D102" s="175"/>
      <c r="E102" s="112">
        <f>(5%*(1/12))*100</f>
        <v>0.41666666666666669</v>
      </c>
      <c r="F102" s="5">
        <f t="shared" ref="F102:F107" si="1">E102%*$F$54</f>
        <v>19.079291666666666</v>
      </c>
    </row>
    <row r="103" spans="2:6" s="27" customFormat="1" x14ac:dyDescent="0.2">
      <c r="B103" s="2" t="s">
        <v>3</v>
      </c>
      <c r="C103" s="239" t="s">
        <v>88</v>
      </c>
      <c r="D103" s="240"/>
      <c r="E103" s="105">
        <f>E81%*E102</f>
        <v>3.3333333333333333E-2</v>
      </c>
      <c r="F103" s="5">
        <f t="shared" si="1"/>
        <v>1.5263433333333332</v>
      </c>
    </row>
    <row r="104" spans="2:6" s="27" customFormat="1" ht="15.95" customHeight="1" x14ac:dyDescent="0.2">
      <c r="B104" s="2" t="s">
        <v>6</v>
      </c>
      <c r="C104" s="221" t="s">
        <v>89</v>
      </c>
      <c r="D104" s="176"/>
      <c r="E104" s="105">
        <f>40%*8%*(100%-4.45%)*100</f>
        <v>3.0576000000000003</v>
      </c>
      <c r="F104" s="5">
        <f t="shared" si="1"/>
        <v>140.00842127999999</v>
      </c>
    </row>
    <row r="105" spans="2:6" s="27" customFormat="1" ht="15.95" customHeight="1" x14ac:dyDescent="0.2">
      <c r="B105" s="2" t="s">
        <v>8</v>
      </c>
      <c r="C105" s="221" t="s">
        <v>90</v>
      </c>
      <c r="D105" s="176"/>
      <c r="E105" s="105">
        <f>(((7/30/12)))*100</f>
        <v>1.9444444444444444</v>
      </c>
      <c r="F105" s="5">
        <f t="shared" si="1"/>
        <v>89.036694444444436</v>
      </c>
    </row>
    <row r="106" spans="2:6" s="27" customFormat="1" ht="15.95" customHeight="1" x14ac:dyDescent="0.2">
      <c r="B106" s="2" t="s">
        <v>9</v>
      </c>
      <c r="C106" s="221" t="s">
        <v>91</v>
      </c>
      <c r="D106" s="176"/>
      <c r="E106" s="105">
        <f>E105%*E84</f>
        <v>0.71555555555555561</v>
      </c>
      <c r="F106" s="5">
        <f t="shared" si="1"/>
        <v>32.765503555555561</v>
      </c>
    </row>
    <row r="107" spans="2:6" s="27" customFormat="1" ht="15.75" thickBot="1" x14ac:dyDescent="0.25">
      <c r="B107" s="2" t="s">
        <v>11</v>
      </c>
      <c r="C107" s="234" t="s">
        <v>92</v>
      </c>
      <c r="D107" s="235"/>
      <c r="E107" s="105">
        <f>50%*8%*1.94%*100</f>
        <v>7.7600000000000002E-2</v>
      </c>
      <c r="F107" s="5">
        <f t="shared" si="1"/>
        <v>3.55332728</v>
      </c>
    </row>
    <row r="108" spans="2:6" s="27" customFormat="1" thickBot="1" x14ac:dyDescent="0.25">
      <c r="B108" s="241" t="s">
        <v>72</v>
      </c>
      <c r="C108" s="242"/>
      <c r="D108" s="243"/>
      <c r="E108" s="137">
        <f>SUM(E102:E107)</f>
        <v>6.2452000000000005</v>
      </c>
      <c r="F108" s="138">
        <f>SUM(F102:F107)</f>
        <v>285.96958155999999</v>
      </c>
    </row>
    <row r="109" spans="2:6" s="27" customFormat="1" x14ac:dyDescent="0.2">
      <c r="B109" s="76"/>
      <c r="C109" s="65"/>
      <c r="D109" s="80"/>
      <c r="E109" s="111"/>
      <c r="F109" s="81"/>
    </row>
    <row r="110" spans="2:6" s="27" customFormat="1" thickBot="1" x14ac:dyDescent="0.25">
      <c r="B110" s="51" t="s">
        <v>93</v>
      </c>
      <c r="C110" s="52"/>
      <c r="D110" s="76"/>
      <c r="E110" s="107"/>
      <c r="F110" s="71"/>
    </row>
    <row r="111" spans="2:6" s="27" customFormat="1" thickBot="1" x14ac:dyDescent="0.25">
      <c r="B111" s="130" t="s">
        <v>94</v>
      </c>
      <c r="C111" s="241" t="s">
        <v>95</v>
      </c>
      <c r="D111" s="243"/>
      <c r="E111" s="122" t="s">
        <v>41</v>
      </c>
      <c r="F111" s="131" t="s">
        <v>27</v>
      </c>
    </row>
    <row r="112" spans="2:6" s="27" customFormat="1" x14ac:dyDescent="0.2">
      <c r="B112" s="2" t="s">
        <v>2</v>
      </c>
      <c r="C112" s="220" t="s">
        <v>96</v>
      </c>
      <c r="D112" s="175"/>
      <c r="E112" s="105">
        <f>(1/12)*100</f>
        <v>8.3333333333333321</v>
      </c>
      <c r="F112" s="5">
        <f t="shared" ref="F112:F117" si="2">E112%*$F$54</f>
        <v>381.58583333333326</v>
      </c>
    </row>
    <row r="113" spans="2:6" s="27" customFormat="1" x14ac:dyDescent="0.2">
      <c r="B113" s="2" t="s">
        <v>3</v>
      </c>
      <c r="C113" s="244" t="s">
        <v>97</v>
      </c>
      <c r="D113" s="245"/>
      <c r="E113" s="104">
        <f>((5/30)/12)*100</f>
        <v>1.3888888888888888</v>
      </c>
      <c r="F113" s="5">
        <f t="shared" si="2"/>
        <v>63.597638888888881</v>
      </c>
    </row>
    <row r="114" spans="2:6" s="27" customFormat="1" ht="15.75" customHeight="1" x14ac:dyDescent="0.2">
      <c r="B114" s="2" t="s">
        <v>6</v>
      </c>
      <c r="C114" s="221" t="s">
        <v>98</v>
      </c>
      <c r="D114" s="176"/>
      <c r="E114" s="105">
        <f>(((5/30)/12)*1.5%)*100</f>
        <v>2.0833333333333332E-2</v>
      </c>
      <c r="F114" s="5">
        <f t="shared" si="2"/>
        <v>0.95396458333333323</v>
      </c>
    </row>
    <row r="115" spans="2:6" s="27" customFormat="1" ht="15.75" customHeight="1" x14ac:dyDescent="0.2">
      <c r="B115" s="2" t="s">
        <v>8</v>
      </c>
      <c r="C115" s="221" t="s">
        <v>99</v>
      </c>
      <c r="D115" s="176"/>
      <c r="E115" s="105">
        <f>((1/30)/12)*100</f>
        <v>0.27777777777777779</v>
      </c>
      <c r="F115" s="5">
        <f t="shared" si="2"/>
        <v>12.719527777777778</v>
      </c>
    </row>
    <row r="116" spans="2:6" s="27" customFormat="1" x14ac:dyDescent="0.2">
      <c r="B116" s="2" t="s">
        <v>9</v>
      </c>
      <c r="C116" s="221" t="s">
        <v>100</v>
      </c>
      <c r="D116" s="176"/>
      <c r="E116" s="105">
        <f>(((15/30)/12)*0.78%)*100</f>
        <v>3.2500000000000001E-2</v>
      </c>
      <c r="F116" s="5">
        <f t="shared" si="2"/>
        <v>1.4881847499999998</v>
      </c>
    </row>
    <row r="117" spans="2:6" s="27" customFormat="1" ht="15.75" thickBot="1" x14ac:dyDescent="0.25">
      <c r="B117" s="2" t="s">
        <v>11</v>
      </c>
      <c r="C117" s="234" t="s">
        <v>24</v>
      </c>
      <c r="D117" s="235"/>
      <c r="E117" s="113"/>
      <c r="F117" s="5">
        <f t="shared" si="2"/>
        <v>0</v>
      </c>
    </row>
    <row r="118" spans="2:6" s="27" customFormat="1" thickBot="1" x14ac:dyDescent="0.25">
      <c r="B118" s="236" t="s">
        <v>78</v>
      </c>
      <c r="C118" s="237"/>
      <c r="D118" s="238"/>
      <c r="E118" s="114">
        <f>SUM(E112:E116)</f>
        <v>10.053333333333335</v>
      </c>
      <c r="F118" s="82">
        <f>SUM(F112:F116)</f>
        <v>460.34514933333327</v>
      </c>
    </row>
    <row r="119" spans="2:6" s="27" customFormat="1" ht="15.75" thickBot="1" x14ac:dyDescent="0.25">
      <c r="B119" s="2" t="s">
        <v>12</v>
      </c>
      <c r="C119" s="225" t="s">
        <v>101</v>
      </c>
      <c r="D119" s="227"/>
      <c r="E119" s="104">
        <f>E84%*E118</f>
        <v>3.6996266666666675</v>
      </c>
      <c r="F119" s="5">
        <f>E119%*$F$54</f>
        <v>169.40701495466669</v>
      </c>
    </row>
    <row r="120" spans="2:6" s="27" customFormat="1" thickBot="1" x14ac:dyDescent="0.25">
      <c r="B120" s="252" t="s">
        <v>72</v>
      </c>
      <c r="C120" s="253"/>
      <c r="D120" s="254"/>
      <c r="E120" s="137">
        <f>SUM(E118:E119)</f>
        <v>13.752960000000002</v>
      </c>
      <c r="F120" s="138">
        <f>SUM(F118:F119)</f>
        <v>629.7521642879999</v>
      </c>
    </row>
    <row r="121" spans="2:6" s="26" customFormat="1" x14ac:dyDescent="0.25">
      <c r="B121" s="76"/>
      <c r="C121" s="65"/>
      <c r="D121" s="65"/>
      <c r="E121" s="65"/>
      <c r="F121" s="81"/>
    </row>
    <row r="122" spans="2:6" s="27" customFormat="1" thickBot="1" x14ac:dyDescent="0.25">
      <c r="B122" s="255" t="s">
        <v>102</v>
      </c>
      <c r="C122" s="255"/>
      <c r="D122" s="255"/>
      <c r="E122" s="255"/>
      <c r="F122" s="255"/>
    </row>
    <row r="123" spans="2:6" s="27" customFormat="1" thickBot="1" x14ac:dyDescent="0.25">
      <c r="B123" s="130">
        <v>5</v>
      </c>
      <c r="C123" s="214" t="s">
        <v>103</v>
      </c>
      <c r="D123" s="215"/>
      <c r="E123" s="122" t="s">
        <v>41</v>
      </c>
      <c r="F123" s="125" t="s">
        <v>27</v>
      </c>
    </row>
    <row r="124" spans="2:6" s="27" customFormat="1" ht="15.75" thickBot="1" x14ac:dyDescent="0.25">
      <c r="B124" s="83" t="s">
        <v>2</v>
      </c>
      <c r="C124" s="256" t="s">
        <v>104</v>
      </c>
      <c r="D124" s="257"/>
      <c r="E124" s="115">
        <v>5.31</v>
      </c>
      <c r="F124" s="84">
        <f>E124%*($F$54+$F$65+$F$71+$F$84+F98+$F$92+$F$108+F120)</f>
        <v>434.03447660405362</v>
      </c>
    </row>
    <row r="125" spans="2:6" s="27" customFormat="1" ht="15.75" thickBot="1" x14ac:dyDescent="0.25">
      <c r="B125" s="85" t="s">
        <v>3</v>
      </c>
      <c r="C125" s="256" t="s">
        <v>105</v>
      </c>
      <c r="D125" s="257"/>
      <c r="E125" s="115">
        <v>8.65</v>
      </c>
      <c r="F125" s="84">
        <f>E125%*$F$142</f>
        <v>873.77911687940991</v>
      </c>
    </row>
    <row r="126" spans="2:6" s="27" customFormat="1" x14ac:dyDescent="0.2">
      <c r="B126" s="86" t="s">
        <v>106</v>
      </c>
      <c r="C126" s="244" t="s">
        <v>107</v>
      </c>
      <c r="D126" s="245"/>
      <c r="E126" s="116">
        <v>0.65</v>
      </c>
      <c r="F126" s="87">
        <f>E126%*$F$142</f>
        <v>65.659702424464328</v>
      </c>
    </row>
    <row r="127" spans="2:6" s="27" customFormat="1" x14ac:dyDescent="0.2">
      <c r="B127" s="2" t="s">
        <v>108</v>
      </c>
      <c r="C127" s="221" t="s">
        <v>109</v>
      </c>
      <c r="D127" s="176"/>
      <c r="E127" s="117">
        <v>3</v>
      </c>
      <c r="F127" s="87">
        <f>E127%*$F$142</f>
        <v>303.04478042060458</v>
      </c>
    </row>
    <row r="128" spans="2:6" s="27" customFormat="1" ht="15.75" thickBot="1" x14ac:dyDescent="0.25">
      <c r="B128" s="88" t="s">
        <v>110</v>
      </c>
      <c r="C128" s="258" t="s">
        <v>111</v>
      </c>
      <c r="D128" s="259"/>
      <c r="E128" s="118">
        <f>$F$41</f>
        <v>5</v>
      </c>
      <c r="F128" s="87">
        <f>E128%*$F$142</f>
        <v>505.07463403434099</v>
      </c>
    </row>
    <row r="129" spans="2:6" s="27" customFormat="1" ht="15" customHeight="1" thickBot="1" x14ac:dyDescent="0.25">
      <c r="B129" s="89" t="s">
        <v>6</v>
      </c>
      <c r="C129" s="256" t="s">
        <v>112</v>
      </c>
      <c r="D129" s="257"/>
      <c r="E129" s="115">
        <v>7.2</v>
      </c>
      <c r="F129" s="84">
        <f>E129%*($F$54+$F$65+$F$71+$F$84+$F$92+$F$98+$F$108+F120+F124)</f>
        <v>619.77180652437835</v>
      </c>
    </row>
    <row r="130" spans="2:6" s="27" customFormat="1" thickBot="1" x14ac:dyDescent="0.25">
      <c r="B130" s="214" t="s">
        <v>113</v>
      </c>
      <c r="C130" s="219"/>
      <c r="D130" s="215"/>
      <c r="E130" s="139">
        <f>E124+E125+E129</f>
        <v>21.16</v>
      </c>
      <c r="F130" s="140">
        <f>F124+F125+F129</f>
        <v>1927.5854000078421</v>
      </c>
    </row>
    <row r="131" spans="2:6" s="27" customFormat="1" x14ac:dyDescent="0.25">
      <c r="B131" s="76"/>
      <c r="C131" s="65"/>
      <c r="D131" s="65"/>
      <c r="E131" s="53"/>
      <c r="F131" s="53"/>
    </row>
    <row r="132" spans="2:6" s="26" customFormat="1" ht="18.75" x14ac:dyDescent="0.25">
      <c r="B132" s="90" t="s">
        <v>114</v>
      </c>
      <c r="C132" s="65"/>
      <c r="D132" s="65"/>
      <c r="E132" s="65"/>
      <c r="F132" s="81"/>
    </row>
    <row r="133" spans="2:6" s="26" customFormat="1" ht="15.75" thickBot="1" x14ac:dyDescent="0.3">
      <c r="B133" s="91"/>
      <c r="C133" s="65"/>
      <c r="D133" s="65"/>
      <c r="E133" s="65"/>
      <c r="F133" s="81"/>
    </row>
    <row r="134" spans="2:6" s="26" customFormat="1" ht="15.75" customHeight="1" thickBot="1" x14ac:dyDescent="0.3">
      <c r="B134" s="241" t="s">
        <v>115</v>
      </c>
      <c r="C134" s="242"/>
      <c r="D134" s="242"/>
      <c r="E134" s="243"/>
      <c r="F134" s="131" t="s">
        <v>116</v>
      </c>
    </row>
    <row r="135" spans="2:6" s="26" customFormat="1" x14ac:dyDescent="0.25">
      <c r="B135" s="78" t="s">
        <v>2</v>
      </c>
      <c r="C135" s="220" t="s">
        <v>117</v>
      </c>
      <c r="D135" s="174"/>
      <c r="E135" s="175"/>
      <c r="F135" s="8">
        <f>F54</f>
        <v>4579.03</v>
      </c>
    </row>
    <row r="136" spans="2:6" s="26" customFormat="1" x14ac:dyDescent="0.25">
      <c r="B136" s="2" t="s">
        <v>3</v>
      </c>
      <c r="C136" s="221" t="s">
        <v>118</v>
      </c>
      <c r="D136" s="171"/>
      <c r="E136" s="176"/>
      <c r="F136" s="12">
        <f>F65</f>
        <v>296</v>
      </c>
    </row>
    <row r="137" spans="2:6" s="26" customFormat="1" ht="15" customHeight="1" x14ac:dyDescent="0.25">
      <c r="B137" s="2" t="s">
        <v>6</v>
      </c>
      <c r="C137" s="221" t="s">
        <v>119</v>
      </c>
      <c r="D137" s="171"/>
      <c r="E137" s="176"/>
      <c r="F137" s="12">
        <f>F71</f>
        <v>0</v>
      </c>
    </row>
    <row r="138" spans="2:6" s="26" customFormat="1" x14ac:dyDescent="0.25">
      <c r="B138" s="16" t="s">
        <v>8</v>
      </c>
      <c r="C138" s="221" t="s">
        <v>120</v>
      </c>
      <c r="D138" s="171"/>
      <c r="E138" s="176"/>
      <c r="F138" s="12">
        <f>F84+F92+F98+F108+F120</f>
        <v>3298.8772806789775</v>
      </c>
    </row>
    <row r="139" spans="2:6" s="26" customFormat="1" ht="15.75" thickBot="1" x14ac:dyDescent="0.3">
      <c r="B139" s="4" t="s">
        <v>9</v>
      </c>
      <c r="C139" s="234" t="s">
        <v>121</v>
      </c>
      <c r="D139" s="229"/>
      <c r="E139" s="235"/>
      <c r="F139" s="6">
        <f>F124+F129</f>
        <v>1053.8062831284319</v>
      </c>
    </row>
    <row r="140" spans="2:6" s="26" customFormat="1" ht="15.75" customHeight="1" thickBot="1" x14ac:dyDescent="0.3">
      <c r="B140" s="246" t="s">
        <v>78</v>
      </c>
      <c r="C140" s="247"/>
      <c r="D140" s="247"/>
      <c r="E140" s="248"/>
      <c r="F140" s="13">
        <f>SUM(F135:F139)</f>
        <v>9227.7135638074087</v>
      </c>
    </row>
    <row r="141" spans="2:6" s="26" customFormat="1" ht="15.75" thickBot="1" x14ac:dyDescent="0.3">
      <c r="B141" s="14" t="s">
        <v>11</v>
      </c>
      <c r="C141" s="225" t="s">
        <v>122</v>
      </c>
      <c r="D141" s="226"/>
      <c r="E141" s="227"/>
      <c r="F141" s="15">
        <f>F142-F140</f>
        <v>873.77911687941014</v>
      </c>
    </row>
    <row r="142" spans="2:6" s="26" customFormat="1" ht="15.75" customHeight="1" thickBot="1" x14ac:dyDescent="0.3">
      <c r="B142" s="241" t="s">
        <v>123</v>
      </c>
      <c r="C142" s="242"/>
      <c r="D142" s="242"/>
      <c r="E142" s="243"/>
      <c r="F142" s="141">
        <f>F140/(100%-E125%)</f>
        <v>10101.492680686819</v>
      </c>
    </row>
    <row r="143" spans="2:6" s="26" customFormat="1" x14ac:dyDescent="0.25">
      <c r="B143" s="76"/>
      <c r="C143" s="65"/>
      <c r="D143" s="65"/>
      <c r="E143" s="65"/>
      <c r="F143" s="81"/>
    </row>
    <row r="144" spans="2:6" s="26" customFormat="1" ht="8.25" customHeight="1" thickBot="1" x14ac:dyDescent="0.3">
      <c r="B144" s="64"/>
      <c r="C144" s="92"/>
      <c r="D144" s="92"/>
      <c r="E144" s="92"/>
      <c r="F144" s="92"/>
    </row>
    <row r="145" spans="2:6" s="93" customFormat="1" ht="43.5" thickBot="1" x14ac:dyDescent="0.25">
      <c r="B145" s="145" t="s">
        <v>124</v>
      </c>
      <c r="C145" s="263" t="s">
        <v>125</v>
      </c>
      <c r="D145" s="264"/>
      <c r="E145" s="264"/>
      <c r="F145" s="265"/>
    </row>
    <row r="146" spans="2:6" s="95" customFormat="1" ht="15" customHeight="1" x14ac:dyDescent="0.25">
      <c r="B146" s="94" t="s">
        <v>126</v>
      </c>
      <c r="C146" s="266" t="s">
        <v>127</v>
      </c>
      <c r="D146" s="267"/>
      <c r="E146" s="267"/>
      <c r="F146" s="268"/>
    </row>
    <row r="147" spans="2:6" s="95" customFormat="1" ht="47.25" customHeight="1" x14ac:dyDescent="0.25">
      <c r="B147" s="16" t="s">
        <v>128</v>
      </c>
      <c r="C147" s="249" t="s">
        <v>129</v>
      </c>
      <c r="D147" s="250"/>
      <c r="E147" s="250"/>
      <c r="F147" s="251"/>
    </row>
    <row r="148" spans="2:6" s="95" customFormat="1" ht="45" customHeight="1" x14ac:dyDescent="0.25">
      <c r="B148" s="16" t="s">
        <v>130</v>
      </c>
      <c r="C148" s="249" t="s">
        <v>131</v>
      </c>
      <c r="D148" s="250"/>
      <c r="E148" s="250"/>
      <c r="F148" s="251"/>
    </row>
    <row r="149" spans="2:6" s="95" customFormat="1" ht="30" customHeight="1" x14ac:dyDescent="0.25">
      <c r="B149" s="16" t="s">
        <v>132</v>
      </c>
      <c r="C149" s="249" t="s">
        <v>133</v>
      </c>
      <c r="D149" s="250"/>
      <c r="E149" s="250"/>
      <c r="F149" s="251"/>
    </row>
    <row r="150" spans="2:6" s="95" customFormat="1" ht="15" customHeight="1" x14ac:dyDescent="0.25">
      <c r="B150" s="16" t="s">
        <v>134</v>
      </c>
      <c r="C150" s="249" t="s">
        <v>135</v>
      </c>
      <c r="D150" s="250"/>
      <c r="E150" s="250"/>
      <c r="F150" s="251"/>
    </row>
    <row r="151" spans="2:6" s="95" customFormat="1" x14ac:dyDescent="0.25">
      <c r="B151" s="86" t="s">
        <v>136</v>
      </c>
      <c r="C151" s="249" t="s">
        <v>137</v>
      </c>
      <c r="D151" s="250"/>
      <c r="E151" s="250"/>
      <c r="F151" s="251"/>
    </row>
    <row r="152" spans="2:6" s="95" customFormat="1" ht="15" customHeight="1" x14ac:dyDescent="0.25">
      <c r="B152" s="16" t="s">
        <v>138</v>
      </c>
      <c r="C152" s="249" t="s">
        <v>139</v>
      </c>
      <c r="D152" s="250"/>
      <c r="E152" s="250"/>
      <c r="F152" s="251"/>
    </row>
    <row r="153" spans="2:6" s="96" customFormat="1" ht="15" customHeight="1" x14ac:dyDescent="0.2">
      <c r="B153" s="16" t="s">
        <v>140</v>
      </c>
      <c r="C153" s="249" t="s">
        <v>141</v>
      </c>
      <c r="D153" s="250"/>
      <c r="E153" s="250"/>
      <c r="F153" s="251"/>
    </row>
    <row r="154" spans="2:6" s="97" customFormat="1" x14ac:dyDescent="0.25">
      <c r="B154" s="16" t="s">
        <v>142</v>
      </c>
      <c r="C154" s="249" t="s">
        <v>143</v>
      </c>
      <c r="D154" s="250"/>
      <c r="E154" s="250"/>
      <c r="F154" s="251"/>
    </row>
    <row r="155" spans="2:6" s="119" customFormat="1" x14ac:dyDescent="0.25">
      <c r="B155" s="16" t="s">
        <v>144</v>
      </c>
      <c r="C155" s="249" t="s">
        <v>145</v>
      </c>
      <c r="D155" s="250"/>
      <c r="E155" s="250"/>
      <c r="F155" s="251"/>
    </row>
    <row r="156" spans="2:6" s="119" customFormat="1" ht="31.5" customHeight="1" x14ac:dyDescent="0.25">
      <c r="B156" s="16" t="s">
        <v>146</v>
      </c>
      <c r="C156" s="249" t="s">
        <v>147</v>
      </c>
      <c r="D156" s="250"/>
      <c r="E156" s="250"/>
      <c r="F156" s="251"/>
    </row>
    <row r="157" spans="2:6" s="119" customFormat="1" ht="30.75" customHeight="1" x14ac:dyDescent="0.25">
      <c r="B157" s="16" t="s">
        <v>148</v>
      </c>
      <c r="C157" s="249" t="s">
        <v>149</v>
      </c>
      <c r="D157" s="250"/>
      <c r="E157" s="250"/>
      <c r="F157" s="251"/>
    </row>
    <row r="158" spans="2:6" s="95" customFormat="1" ht="59.25" customHeight="1" x14ac:dyDescent="0.25">
      <c r="B158" s="16" t="s">
        <v>150</v>
      </c>
      <c r="C158" s="249" t="s">
        <v>151</v>
      </c>
      <c r="D158" s="250"/>
      <c r="E158" s="250"/>
      <c r="F158" s="251"/>
    </row>
    <row r="159" spans="2:6" s="95" customFormat="1" ht="45.75" customHeight="1" x14ac:dyDescent="0.25">
      <c r="B159" s="16" t="s">
        <v>152</v>
      </c>
      <c r="C159" s="249" t="s">
        <v>153</v>
      </c>
      <c r="D159" s="250"/>
      <c r="E159" s="250"/>
      <c r="F159" s="251"/>
    </row>
    <row r="160" spans="2:6" s="26" customFormat="1" ht="56.25" customHeight="1" thickBot="1" x14ac:dyDescent="0.3">
      <c r="B160" s="98" t="s">
        <v>154</v>
      </c>
      <c r="C160" s="260" t="s">
        <v>155</v>
      </c>
      <c r="D160" s="261"/>
      <c r="E160" s="261"/>
      <c r="F160" s="262"/>
    </row>
  </sheetData>
  <mergeCells count="125">
    <mergeCell ref="C156:F156"/>
    <mergeCell ref="C157:F157"/>
    <mergeCell ref="C158:F158"/>
    <mergeCell ref="C159:F159"/>
    <mergeCell ref="C160:F160"/>
    <mergeCell ref="C150:F150"/>
    <mergeCell ref="C151:F151"/>
    <mergeCell ref="C152:F152"/>
    <mergeCell ref="C153:F153"/>
    <mergeCell ref="C154:F154"/>
    <mergeCell ref="C155:F155"/>
    <mergeCell ref="B142:E142"/>
    <mergeCell ref="C145:F145"/>
    <mergeCell ref="C146:F146"/>
    <mergeCell ref="C147:F147"/>
    <mergeCell ref="C148:F148"/>
    <mergeCell ref="C149:F149"/>
    <mergeCell ref="C136:E136"/>
    <mergeCell ref="C137:E137"/>
    <mergeCell ref="C138:E138"/>
    <mergeCell ref="C139:E139"/>
    <mergeCell ref="B140:E140"/>
    <mergeCell ref="C141:E141"/>
    <mergeCell ref="C127:D127"/>
    <mergeCell ref="C128:D128"/>
    <mergeCell ref="C129:D129"/>
    <mergeCell ref="B130:D130"/>
    <mergeCell ref="B134:E134"/>
    <mergeCell ref="C135:E135"/>
    <mergeCell ref="B120:D120"/>
    <mergeCell ref="B122:F122"/>
    <mergeCell ref="C123:D123"/>
    <mergeCell ref="C124:D124"/>
    <mergeCell ref="C125:D125"/>
    <mergeCell ref="C126:D126"/>
    <mergeCell ref="C114:D114"/>
    <mergeCell ref="C115:D115"/>
    <mergeCell ref="C116:D116"/>
    <mergeCell ref="C117:D117"/>
    <mergeCell ref="B118:D118"/>
    <mergeCell ref="C119:D119"/>
    <mergeCell ref="C106:D106"/>
    <mergeCell ref="C107:D107"/>
    <mergeCell ref="B108:D108"/>
    <mergeCell ref="C111:D111"/>
    <mergeCell ref="C112:D112"/>
    <mergeCell ref="C113:D113"/>
    <mergeCell ref="B98:D98"/>
    <mergeCell ref="C101:D101"/>
    <mergeCell ref="C102:D102"/>
    <mergeCell ref="C103:D103"/>
    <mergeCell ref="C104:D104"/>
    <mergeCell ref="C105:D105"/>
    <mergeCell ref="B90:D90"/>
    <mergeCell ref="C91:D91"/>
    <mergeCell ref="B92:D92"/>
    <mergeCell ref="C95:D95"/>
    <mergeCell ref="C96:D96"/>
    <mergeCell ref="C97:D97"/>
    <mergeCell ref="C82:D82"/>
    <mergeCell ref="C83:D83"/>
    <mergeCell ref="B84:D84"/>
    <mergeCell ref="C87:D87"/>
    <mergeCell ref="C88:D88"/>
    <mergeCell ref="C89:D89"/>
    <mergeCell ref="C76:D76"/>
    <mergeCell ref="C77:D77"/>
    <mergeCell ref="C78:D78"/>
    <mergeCell ref="C79:D79"/>
    <mergeCell ref="C80:D80"/>
    <mergeCell ref="C81:D81"/>
    <mergeCell ref="B65:E65"/>
    <mergeCell ref="C68:E68"/>
    <mergeCell ref="C69:E69"/>
    <mergeCell ref="C70:E70"/>
    <mergeCell ref="B71:E71"/>
    <mergeCell ref="C75:D75"/>
    <mergeCell ref="C59:E59"/>
    <mergeCell ref="C60:E60"/>
    <mergeCell ref="C61:E61"/>
    <mergeCell ref="C62:E62"/>
    <mergeCell ref="C63:E63"/>
    <mergeCell ref="C64:E64"/>
    <mergeCell ref="C51:E51"/>
    <mergeCell ref="C52:E52"/>
    <mergeCell ref="C53:E53"/>
    <mergeCell ref="B54:E54"/>
    <mergeCell ref="C57:E57"/>
    <mergeCell ref="C58:E58"/>
    <mergeCell ref="C41:E41"/>
    <mergeCell ref="C46:E46"/>
    <mergeCell ref="C47:E47"/>
    <mergeCell ref="C48:E48"/>
    <mergeCell ref="C49:E49"/>
    <mergeCell ref="C50:E50"/>
    <mergeCell ref="C33:D33"/>
    <mergeCell ref="B35:E35"/>
    <mergeCell ref="C36:E36"/>
    <mergeCell ref="C37:E37"/>
    <mergeCell ref="C38:E38"/>
    <mergeCell ref="B40:E40"/>
    <mergeCell ref="C27:D27"/>
    <mergeCell ref="C28:D28"/>
    <mergeCell ref="C29:D29"/>
    <mergeCell ref="C30:D30"/>
    <mergeCell ref="C31:D31"/>
    <mergeCell ref="C32:D32"/>
    <mergeCell ref="C23:E23"/>
    <mergeCell ref="C24:E24"/>
    <mergeCell ref="B26:D26"/>
    <mergeCell ref="C11:F11"/>
    <mergeCell ref="C12:E12"/>
    <mergeCell ref="E13:F13"/>
    <mergeCell ref="B17:F17"/>
    <mergeCell ref="C18:E18"/>
    <mergeCell ref="C19:E19"/>
    <mergeCell ref="B5:F5"/>
    <mergeCell ref="D6:F6"/>
    <mergeCell ref="D7:E7"/>
    <mergeCell ref="C8:E8"/>
    <mergeCell ref="D9:F9"/>
    <mergeCell ref="C10:E10"/>
    <mergeCell ref="C20:E20"/>
    <mergeCell ref="C21:E21"/>
    <mergeCell ref="C22:E22"/>
  </mergeCells>
  <printOptions horizontalCentered="1"/>
  <pageMargins left="0" right="0" top="0.35433070866141736" bottom="0.19685039370078741" header="0.23622047244094491" footer="0.23622047244094491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1A96C-5979-4A9A-9548-AD52290087A1}">
  <dimension ref="A1:F6"/>
  <sheetViews>
    <sheetView tabSelected="1" workbookViewId="0">
      <selection activeCell="D3" sqref="D3"/>
    </sheetView>
  </sheetViews>
  <sheetFormatPr defaultRowHeight="12.75" x14ac:dyDescent="0.2"/>
  <cols>
    <col min="4" max="4" width="23.5703125" customWidth="1"/>
    <col min="5" max="5" width="28.42578125" customWidth="1"/>
  </cols>
  <sheetData>
    <row r="1" spans="1:6" ht="33" x14ac:dyDescent="0.2">
      <c r="A1" s="269" t="s">
        <v>162</v>
      </c>
      <c r="B1" s="269"/>
      <c r="C1" s="269"/>
      <c r="D1" s="269"/>
      <c r="E1" s="269"/>
      <c r="F1" s="147"/>
    </row>
    <row r="2" spans="1:6" ht="33" x14ac:dyDescent="0.2">
      <c r="A2" s="269"/>
      <c r="B2" s="269"/>
      <c r="C2" s="269"/>
      <c r="D2" s="269"/>
      <c r="E2" s="269"/>
      <c r="F2" s="147"/>
    </row>
    <row r="3" spans="1:6" x14ac:dyDescent="0.2">
      <c r="A3" s="270" t="s">
        <v>163</v>
      </c>
      <c r="B3" s="270"/>
      <c r="C3" s="270"/>
      <c r="D3" s="148" t="s">
        <v>164</v>
      </c>
      <c r="E3" s="149" t="s">
        <v>165</v>
      </c>
      <c r="F3" s="146"/>
    </row>
    <row r="4" spans="1:6" x14ac:dyDescent="0.2">
      <c r="A4" s="271" t="s">
        <v>166</v>
      </c>
      <c r="B4" s="271"/>
      <c r="C4" s="271"/>
      <c r="D4" s="150">
        <v>22574.57</v>
      </c>
      <c r="E4" s="151">
        <f>D4*12</f>
        <v>270894.83999999997</v>
      </c>
      <c r="F4" s="146"/>
    </row>
    <row r="5" spans="1:6" x14ac:dyDescent="0.2">
      <c r="A5" s="271" t="s">
        <v>167</v>
      </c>
      <c r="B5" s="271"/>
      <c r="C5" s="271"/>
      <c r="D5" s="150">
        <v>10101.49</v>
      </c>
      <c r="E5" s="151">
        <f>D5*12</f>
        <v>121217.88</v>
      </c>
      <c r="F5" s="146"/>
    </row>
    <row r="6" spans="1:6" x14ac:dyDescent="0.2">
      <c r="A6" s="272" t="s">
        <v>168</v>
      </c>
      <c r="B6" s="272"/>
      <c r="C6" s="272"/>
      <c r="D6" s="273">
        <f>E4+E5</f>
        <v>392112.72</v>
      </c>
      <c r="E6" s="273"/>
      <c r="F6" s="146"/>
    </row>
  </sheetData>
  <mergeCells count="6">
    <mergeCell ref="A1:E2"/>
    <mergeCell ref="A3:C3"/>
    <mergeCell ref="A4:C4"/>
    <mergeCell ref="A5:C5"/>
    <mergeCell ref="A6:C6"/>
    <mergeCell ref="D6:E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w D A A B Q S w M E F A A C A A g A 8 5 a 9 T H 4 d K l u n A A A A + A A A A B I A H A B D b 2 5 m a W c v U G F j a 2 F n Z S 5 4 b W w g o h g A K K A U A A A A A A A A A A A A A A A A A A A A A A A A A A A A h Y 8 x D o I w G E a v Q r r T l o J R y U 9 J d J X E a G J c G 6 z Q C I X Q Y r m b g 0 f y C p I o 6 u b 4 v b z h f Y / b H d K h r r y r 7 I x q d I I C T J E n d d 6 c l C 4 S 1 N u z v 0 A p h 6 3 I L 6 K Q 3 i h r E w / m l K D S 2 j Y m x D m H X Y i b r i C M 0 o A c s 8 0 + L 2 U t 0 E d W / 2 V f a W O F z i X i c H j F c I Z n E Y 6 W c 4 p D F g C Z M G R K f x U 2 F m M K 5 A f C u q 9 s 3 0 n e W n + 1 A z J N I O 8 X / A l Q S w M E F A A C A A g A 8 5 a 9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O W v U x j g n T t k w A A A L k A A A A T A B w A R m 9 y b X V s Y X M v U 2 V j d G l v b j E u b S C i G A A o o B Q A A A A A A A A A A A A A A A A A A A A A A A A A A A B d z b 0 K g z A U B e A 9 k H e 4 2 E V B h K 6 V T h q h k 6 D 2 Z 8 h i 7 Y W G X J K S G 4 u P X 9 s u p W c 5 c M 7 w M U 7 R e A f 9 t 7 e l F F L w f Q x 4 g 0 3 S q d O h b z u o F Q z q M r S w E C 8 J 7 I E w S g F r G u 8 i r o N a J q T i 7 I O 9 e m / T x h A W 1 f t z k d O k 2 u k j Y 2 C N g d D h + E Q y z u s a 2 U b / 0 P 9 M 8 W G y H N x M l E M M M 2 Z S G P d D l i 9 Q S w E C L Q A U A A I A C A D z l r 1 M f h 0 q W 6 c A A A D 4 A A A A E g A A A A A A A A A A A A A A A A A A A A A A Q 2 9 u Z m l n L 1 B h Y 2 t h Z 2 U u e G 1 s U E s B A i 0 A F A A C A A g A 8 5 a 9 T A / K 6 a u k A A A A 6 Q A A A B M A A A A A A A A A A A A A A A A A 8 w A A A F t D b 2 5 0 Z W 5 0 X 1 R 5 c G V z X S 5 4 b W x Q S w E C L Q A U A A I A C A D z l r 1 M Y 4 J 0 7 Z M A A A C 5 A A A A E w A A A A A A A A A A A A A A A A D k A Q A A R m 9 y b X V s Y X M v U 2 V j d G l v b j E u b V B L B Q Y A A A A A A w A D A M I A A A D E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9 C Q A A A A A A A B s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R V Z J U 0 9 S J T I w R E U l M j B U R V h U T y U y M H h s c 3 g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U t M j l U M j E 6 N T U 6 M j I u N z U 2 M T U z O F o i I C 8 + P E V u d H J 5 I F R 5 c G U 9 I k Z p b G x D b 2 x 1 b W 5 O Y W 1 l c y I g V m F s d W U 9 I n N b J n F 1 b 3 Q 7 T m F t Z S Z x d W 9 0 O y w m c X V v d D t J d G V t J n F 1 b 3 Q 7 L C Z x d W 9 0 O 0 t p b m Q m c X V v d D s s J n F 1 b 3 Q 7 S G l k Z G V u J n F 1 b 3 Q 7 X S I g L z 4 8 R W 5 0 c n k g V H l w Z T 0 i R m l s b E V y c m 9 y Q 2 9 k Z S I g V m F s d W U 9 I n N V b m t u b 3 d u I i A v P j x F b n R y e S B U e X B l P S J G a W x s Q 2 9 s d W 1 u V H l w Z X M i I F Z h b H V l P S J z Q m d Z R 0 F R P T 0 i I C 8 + P E V u d H J 5 I F R 5 c G U 9 I k Z p b G x F c n J v c k N v d W 5 0 I i B W Y W x 1 Z T 0 i b D A i I C 8 + P E V u d H J 5 I F R 5 c G U 9 I k Z p b G x D b 3 V u d C I g V m F s d W U 9 I m w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J n F 1 b 3 Q 7 S X R l b S Z x d W 9 0 O y w m c X V v d D t L a W 5 k J n F 1 b 3 Q 7 X S w m c X V v d D t x d W V y e V J l b G F 0 a W 9 u c 2 h p c H M m c X V v d D s 6 W 1 0 s J n F 1 b 3 Q 7 Y 2 9 s d W 1 u S W R l b n R p d G l l c y Z x d W 9 0 O z p b J n F 1 b 3 Q 7 U 2 V j d G l v b j E v U k V W S V N P U i B E R S B U R V h U T y B 4 b H N 4 L 0 Z v b n R l L n t O Y W 1 l L D B 9 J n F 1 b 3 Q 7 L C Z x d W 9 0 O 1 N l Y 3 R p b 2 4 x L 1 J F V k l T T 1 I g R E U g V E V Y V E 8 g e G x z e C 9 G b 2 5 0 Z S 5 7 S X R l b S w y f S Z x d W 9 0 O y w m c X V v d D t T Z W N 0 a W 9 u M S 9 S R V Z J U 0 9 S I E R F I F R F W F R P I H h s c 3 g v R m 9 u d G U u e 0 t p b m Q s M 3 0 m c X V v d D s s J n F 1 b 3 Q 7 U 2 V j d G l v b j E v U k V W S V N P U i B E R S B U R V h U T y B 4 b H N 4 L 0 Z v b n R l L n t I a W R k Z W 4 s N H 0 m c X V v d D t d L C Z x d W 9 0 O 0 N v b H V t b k N v d W 5 0 J n F 1 b 3 Q 7 O j Q s J n F 1 b 3 Q 7 S 2 V 5 Q 2 9 s d W 1 u T m F t Z X M m c X V v d D s 6 W y Z x d W 9 0 O 0 l 0 Z W 0 m c X V v d D s s J n F 1 b 3 Q 7 S 2 l u Z C Z x d W 9 0 O 1 0 s J n F 1 b 3 Q 7 Q 2 9 s d W 1 u S W R l b n R p d G l l c y Z x d W 9 0 O z p b J n F 1 b 3 Q 7 U 2 V j d G l v b j E v U k V W S V N P U i B E R S B U R V h U T y B 4 b H N 4 L 0 Z v b n R l L n t O Y W 1 l L D B 9 J n F 1 b 3 Q 7 L C Z x d W 9 0 O 1 N l Y 3 R p b 2 4 x L 1 J F V k l T T 1 I g R E U g V E V Y V E 8 g e G x z e C 9 G b 2 5 0 Z S 5 7 S X R l b S w y f S Z x d W 9 0 O y w m c X V v d D t T Z W N 0 a W 9 u M S 9 S R V Z J U 0 9 S I E R F I F R F W F R P I H h s c 3 g v R m 9 u d G U u e 0 t p b m Q s M 3 0 m c X V v d D s s J n F 1 b 3 Q 7 U 2 V j d G l v b j E v U k V W S V N P U i B E R S B U R V h U T y B 4 b H N 4 L 0 Z v b n R l L n t I a W R k Z W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F V k l T T 1 I l M j B E R S U y M F R F W F R P J T I w e G x z e C 9 G b 2 5 0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4 d Q w / J m k X S K 9 S X e m y G I n r A A A A A A I A A A A A A A N m A A D A A A A A E A A A A N x t D X l 8 k j h z z L v q m 1 w T U j g A A A A A B I A A A K A A A A A Q A A A A Z U b G 7 R i P i r p C q G I H a Y B Y q F A A A A C O H / y b j N a 1 e j z N a X R + 9 N y / M 4 g a D c O V m i 9 4 V C r u a e n E 9 f R e c T v + o A c a L V c R F O Q z S 9 3 i m r B V M o w L x r R j D b C A A 8 l 2 x X z g x I z J Y 8 3 W 6 8 I p G R i v f B Q A A A A i k G f v c t o a m F Q u T T Q 1 t y 0 Y 1 t W 7 a w = = < / D a t a M a s h u p > 
</file>

<file path=customXml/itemProps1.xml><?xml version="1.0" encoding="utf-8"?>
<ds:datastoreItem xmlns:ds="http://schemas.openxmlformats.org/officeDocument/2006/customXml" ds:itemID="{F7F0F664-F039-4155-B2DE-2C3FF72B65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DESIGNER GRÁFICO</vt:lpstr>
      <vt:lpstr>REVISOR DE TEXTO</vt:lpstr>
      <vt:lpstr>PLANILHA RESUMO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2018-05-31T00:08:48Z</dcterms:modified>
  <cp:category/>
  <cp:contentStatus/>
</cp:coreProperties>
</file>