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vivianoliveira\Desktop\"/>
    </mc:Choice>
  </mc:AlternateContent>
  <bookViews>
    <workbookView xWindow="0" yWindow="0" windowWidth="21600" windowHeight="9510" tabRatio="899" xr2:uid="{00000000-000D-0000-FFFF-FFFF00000000}"/>
  </bookViews>
  <sheets>
    <sheet name="OPERADOR DE ÁUDIO" sheetId="7" r:id="rId1"/>
    <sheet name="OPERADOR DE VÍDEO" sheetId="8" r:id="rId2"/>
    <sheet name="OPERADOR DE ÁUDIO EVENTUAL" sheetId="9" r:id="rId3"/>
    <sheet name="OPERADOR DE VÍDEO EVENTUAL" sheetId="10" r:id="rId4"/>
    <sheet name="PLANILHA RESUMO" sheetId="11" r:id="rId5"/>
  </sheets>
  <definedNames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2" localSheetId="2">#REF!</definedName>
    <definedName name="Excel_BuiltIn_Print_Area_2" localSheetId="1">#REF!</definedName>
    <definedName name="Excel_BuiltIn_Print_Area_2" localSheetId="3">#REF!</definedName>
    <definedName name="Excel_BuiltIn_Print_Area_2">#REF!</definedName>
  </definedNames>
  <calcPr calcId="171027"/>
</workbook>
</file>

<file path=xl/calcChain.xml><?xml version="1.0" encoding="utf-8"?>
<calcChain xmlns="http://schemas.openxmlformats.org/spreadsheetml/2006/main">
  <c r="G14" i="11" l="1"/>
  <c r="G12" i="11"/>
  <c r="H5" i="11" l="1"/>
  <c r="H4" i="11"/>
  <c r="E6" i="11" s="1"/>
  <c r="F47" i="10" l="1"/>
  <c r="F49" i="10" s="1"/>
  <c r="F48" i="10"/>
  <c r="F54" i="10" s="1"/>
  <c r="F50" i="10"/>
  <c r="F51" i="10"/>
  <c r="F52" i="10"/>
  <c r="C53" i="10"/>
  <c r="F53" i="10"/>
  <c r="F58" i="10"/>
  <c r="F59" i="10"/>
  <c r="F60" i="10"/>
  <c r="F61" i="10"/>
  <c r="F62" i="10"/>
  <c r="F63" i="10"/>
  <c r="C64" i="10"/>
  <c r="F64" i="10"/>
  <c r="F65" i="10"/>
  <c r="F136" i="10" s="1"/>
  <c r="F69" i="10"/>
  <c r="F71" i="10"/>
  <c r="E84" i="10"/>
  <c r="E88" i="10"/>
  <c r="E90" i="10" s="1"/>
  <c r="E89" i="10"/>
  <c r="E102" i="10"/>
  <c r="E104" i="10"/>
  <c r="E105" i="10"/>
  <c r="E106" i="10"/>
  <c r="E107" i="10"/>
  <c r="E112" i="10"/>
  <c r="E113" i="10"/>
  <c r="E114" i="10"/>
  <c r="E115" i="10"/>
  <c r="E116" i="10"/>
  <c r="E128" i="10"/>
  <c r="E130" i="10"/>
  <c r="F137" i="10"/>
  <c r="F105" i="10" l="1"/>
  <c r="F82" i="10"/>
  <c r="F83" i="10"/>
  <c r="F104" i="10"/>
  <c r="F115" i="10"/>
  <c r="F76" i="10"/>
  <c r="F77" i="10"/>
  <c r="F78" i="10"/>
  <c r="F117" i="10"/>
  <c r="F135" i="10"/>
  <c r="F79" i="10"/>
  <c r="F80" i="10"/>
  <c r="F81" i="10"/>
  <c r="F89" i="10"/>
  <c r="F107" i="10"/>
  <c r="F114" i="10"/>
  <c r="F106" i="10"/>
  <c r="F116" i="10"/>
  <c r="F113" i="10"/>
  <c r="E91" i="10"/>
  <c r="F91" i="10" s="1"/>
  <c r="E92" i="10"/>
  <c r="F112" i="10"/>
  <c r="F118" i="10" s="1"/>
  <c r="E103" i="10"/>
  <c r="F103" i="10" s="1"/>
  <c r="E96" i="10"/>
  <c r="E118" i="10"/>
  <c r="F102" i="10"/>
  <c r="F108" i="10" s="1"/>
  <c r="F88" i="10"/>
  <c r="F47" i="9"/>
  <c r="F48" i="9"/>
  <c r="F54" i="9" s="1"/>
  <c r="F49" i="9"/>
  <c r="F50" i="9"/>
  <c r="F51" i="9"/>
  <c r="F52" i="9"/>
  <c r="C53" i="9"/>
  <c r="F53" i="9"/>
  <c r="F58" i="9"/>
  <c r="F65" i="9" s="1"/>
  <c r="F136" i="9" s="1"/>
  <c r="F59" i="9"/>
  <c r="F60" i="9"/>
  <c r="F61" i="9"/>
  <c r="F62" i="9"/>
  <c r="F63" i="9"/>
  <c r="C64" i="9"/>
  <c r="F64" i="9"/>
  <c r="F69" i="9"/>
  <c r="F71" i="9" s="1"/>
  <c r="F137" i="9" s="1"/>
  <c r="E84" i="9"/>
  <c r="E88" i="9"/>
  <c r="E89" i="9"/>
  <c r="E90" i="9"/>
  <c r="E91" i="9" s="1"/>
  <c r="F91" i="9" s="1"/>
  <c r="E96" i="9"/>
  <c r="E98" i="9" s="1"/>
  <c r="E97" i="9"/>
  <c r="F97" i="9" s="1"/>
  <c r="E102" i="9"/>
  <c r="F102" i="9" s="1"/>
  <c r="E104" i="9"/>
  <c r="E105" i="9"/>
  <c r="E106" i="9"/>
  <c r="F106" i="9" s="1"/>
  <c r="E107" i="9"/>
  <c r="E112" i="9"/>
  <c r="E113" i="9"/>
  <c r="F113" i="9" s="1"/>
  <c r="E114" i="9"/>
  <c r="E115" i="9"/>
  <c r="F115" i="9" s="1"/>
  <c r="E116" i="9"/>
  <c r="E128" i="9"/>
  <c r="E130" i="9"/>
  <c r="F84" i="10" l="1"/>
  <c r="F90" i="10"/>
  <c r="F92" i="10" s="1"/>
  <c r="E119" i="10"/>
  <c r="F119" i="10" s="1"/>
  <c r="F120" i="10" s="1"/>
  <c r="E98" i="10"/>
  <c r="F96" i="10"/>
  <c r="E97" i="10"/>
  <c r="F97" i="10" s="1"/>
  <c r="E108" i="10"/>
  <c r="F83" i="9"/>
  <c r="F77" i="9"/>
  <c r="F112" i="9"/>
  <c r="F118" i="9" s="1"/>
  <c r="F117" i="9"/>
  <c r="F81" i="9"/>
  <c r="F114" i="9"/>
  <c r="F76" i="9"/>
  <c r="F105" i="9"/>
  <c r="F116" i="9"/>
  <c r="F78" i="9"/>
  <c r="F135" i="9"/>
  <c r="F96" i="9"/>
  <c r="F98" i="9" s="1"/>
  <c r="F82" i="9"/>
  <c r="F79" i="9"/>
  <c r="F80" i="9"/>
  <c r="F89" i="9"/>
  <c r="F107" i="9"/>
  <c r="F88" i="9"/>
  <c r="F90" i="9" s="1"/>
  <c r="F92" i="9" s="1"/>
  <c r="F104" i="9"/>
  <c r="E103" i="9"/>
  <c r="E118" i="9"/>
  <c r="E92" i="9"/>
  <c r="F47" i="8"/>
  <c r="F48" i="8" s="1"/>
  <c r="F50" i="8"/>
  <c r="F51" i="8"/>
  <c r="F52" i="8"/>
  <c r="C53" i="8"/>
  <c r="F53" i="8"/>
  <c r="F58" i="8"/>
  <c r="F59" i="8"/>
  <c r="F60" i="8"/>
  <c r="F65" i="8" s="1"/>
  <c r="F136" i="8" s="1"/>
  <c r="F61" i="8"/>
  <c r="F62" i="8"/>
  <c r="F63" i="8"/>
  <c r="C64" i="8"/>
  <c r="F64" i="8"/>
  <c r="F69" i="8"/>
  <c r="F71" i="8"/>
  <c r="F137" i="8" s="1"/>
  <c r="E84" i="8"/>
  <c r="E96" i="8" s="1"/>
  <c r="E88" i="8"/>
  <c r="E90" i="8" s="1"/>
  <c r="E89" i="8"/>
  <c r="E102" i="8"/>
  <c r="E103" i="8" s="1"/>
  <c r="E104" i="8"/>
  <c r="E105" i="8"/>
  <c r="E106" i="8"/>
  <c r="E107" i="8"/>
  <c r="E112" i="8"/>
  <c r="E113" i="8"/>
  <c r="E114" i="8"/>
  <c r="E115" i="8"/>
  <c r="E116" i="8"/>
  <c r="E118" i="8"/>
  <c r="E128" i="8"/>
  <c r="E130" i="8"/>
  <c r="F138" i="10" l="1"/>
  <c r="F124" i="10"/>
  <c r="F98" i="10"/>
  <c r="F129" i="10" s="1"/>
  <c r="E120" i="10"/>
  <c r="F103" i="9"/>
  <c r="F108" i="9" s="1"/>
  <c r="E108" i="9"/>
  <c r="F84" i="9"/>
  <c r="E119" i="9"/>
  <c r="F119" i="9" s="1"/>
  <c r="F120" i="9" s="1"/>
  <c r="E91" i="8"/>
  <c r="E92" i="8"/>
  <c r="E108" i="8"/>
  <c r="E97" i="8"/>
  <c r="F49" i="8"/>
  <c r="F54" i="8" s="1"/>
  <c r="E119" i="8"/>
  <c r="F129" i="7"/>
  <c r="F139" i="10" l="1"/>
  <c r="F140" i="10" s="1"/>
  <c r="F142" i="10" s="1"/>
  <c r="E120" i="9"/>
  <c r="F138" i="9"/>
  <c r="F124" i="9"/>
  <c r="F129" i="9" s="1"/>
  <c r="F80" i="8"/>
  <c r="F115" i="8"/>
  <c r="F81" i="8"/>
  <c r="F83" i="8"/>
  <c r="F79" i="8"/>
  <c r="F113" i="8"/>
  <c r="F82" i="8"/>
  <c r="F104" i="8"/>
  <c r="F76" i="8"/>
  <c r="F88" i="8"/>
  <c r="F77" i="8"/>
  <c r="F78" i="8"/>
  <c r="F117" i="8"/>
  <c r="F135" i="8"/>
  <c r="F102" i="8"/>
  <c r="F106" i="8"/>
  <c r="F107" i="8"/>
  <c r="F89" i="8"/>
  <c r="F105" i="8"/>
  <c r="F103" i="8"/>
  <c r="F116" i="8"/>
  <c r="F96" i="8"/>
  <c r="F98" i="8" s="1"/>
  <c r="F112" i="8"/>
  <c r="F114" i="8"/>
  <c r="F97" i="8"/>
  <c r="E98" i="8"/>
  <c r="F119" i="8"/>
  <c r="E120" i="8"/>
  <c r="F91" i="8"/>
  <c r="F58" i="7"/>
  <c r="F59" i="7"/>
  <c r="F60" i="7"/>
  <c r="F61" i="7"/>
  <c r="F62" i="7"/>
  <c r="F63" i="7"/>
  <c r="F64" i="7"/>
  <c r="E107" i="7"/>
  <c r="E104" i="7"/>
  <c r="E105" i="7"/>
  <c r="C64" i="7"/>
  <c r="C53" i="7"/>
  <c r="F47" i="7"/>
  <c r="F49" i="7"/>
  <c r="E130" i="7"/>
  <c r="E128" i="7"/>
  <c r="E116" i="7"/>
  <c r="E115" i="7"/>
  <c r="E114" i="7"/>
  <c r="E113" i="7"/>
  <c r="E112" i="7"/>
  <c r="E102" i="7"/>
  <c r="E103" i="7"/>
  <c r="E89" i="7"/>
  <c r="E88" i="7"/>
  <c r="E90" i="7"/>
  <c r="E84" i="7"/>
  <c r="F69" i="7"/>
  <c r="F53" i="7"/>
  <c r="F52" i="7"/>
  <c r="F50" i="7"/>
  <c r="F51" i="7"/>
  <c r="E118" i="7"/>
  <c r="E119" i="7"/>
  <c r="F71" i="7"/>
  <c r="F137" i="7" s="1"/>
  <c r="E106" i="7"/>
  <c r="E108" i="7"/>
  <c r="E96" i="7"/>
  <c r="E97" i="7"/>
  <c r="E91" i="7"/>
  <c r="E92" i="7"/>
  <c r="E98" i="7"/>
  <c r="E120" i="7"/>
  <c r="F143" i="10" l="1"/>
  <c r="F144" i="10" s="1"/>
  <c r="F126" i="10"/>
  <c r="F127" i="10"/>
  <c r="F141" i="10"/>
  <c r="F125" i="10"/>
  <c r="F130" i="10" s="1"/>
  <c r="F128" i="10"/>
  <c r="F140" i="9"/>
  <c r="F142" i="9" s="1"/>
  <c r="F139" i="9"/>
  <c r="F90" i="8"/>
  <c r="F92" i="8" s="1"/>
  <c r="F84" i="8"/>
  <c r="F118" i="8"/>
  <c r="F120" i="8" s="1"/>
  <c r="F108" i="8"/>
  <c r="F65" i="7"/>
  <c r="F136" i="7" s="1"/>
  <c r="F54" i="7"/>
  <c r="F48" i="7"/>
  <c r="F141" i="9" l="1"/>
  <c r="F143" i="9"/>
  <c r="F144" i="9" s="1"/>
  <c r="F125" i="9"/>
  <c r="F130" i="9" s="1"/>
  <c r="F126" i="9"/>
  <c r="F127" i="9"/>
  <c r="F128" i="9"/>
  <c r="F138" i="8"/>
  <c r="F124" i="8"/>
  <c r="F102" i="7"/>
  <c r="F108" i="7" s="1"/>
  <c r="F103" i="7"/>
  <c r="F114" i="7"/>
  <c r="F76" i="7"/>
  <c r="F96" i="7"/>
  <c r="F117" i="7"/>
  <c r="F81" i="7"/>
  <c r="F106" i="7"/>
  <c r="F115" i="7"/>
  <c r="F83" i="7"/>
  <c r="F119" i="7"/>
  <c r="F97" i="7"/>
  <c r="F91" i="7"/>
  <c r="F112" i="7"/>
  <c r="F89" i="7"/>
  <c r="F113" i="7"/>
  <c r="F105" i="7"/>
  <c r="F79" i="7"/>
  <c r="F107" i="7"/>
  <c r="F135" i="7"/>
  <c r="F80" i="7"/>
  <c r="F88" i="7"/>
  <c r="F90" i="7" s="1"/>
  <c r="F92" i="7" s="1"/>
  <c r="F78" i="7"/>
  <c r="F77" i="7"/>
  <c r="F104" i="7"/>
  <c r="F116" i="7"/>
  <c r="F82" i="7"/>
  <c r="F139" i="8" l="1"/>
  <c r="F140" i="8" s="1"/>
  <c r="F142" i="8" s="1"/>
  <c r="F129" i="8"/>
  <c r="F118" i="7"/>
  <c r="F120" i="7" s="1"/>
  <c r="F98" i="7"/>
  <c r="F84" i="7"/>
  <c r="F127" i="8" l="1"/>
  <c r="F128" i="8"/>
  <c r="F141" i="8"/>
  <c r="F125" i="8"/>
  <c r="F130" i="8" s="1"/>
  <c r="F126" i="8"/>
  <c r="F138" i="7"/>
  <c r="F124" i="7"/>
  <c r="F139" i="7" l="1"/>
  <c r="F140" i="7" s="1"/>
  <c r="F142" i="7" s="1"/>
  <c r="F127" i="7" l="1"/>
  <c r="F141" i="7"/>
  <c r="F126" i="7"/>
  <c r="F125" i="7"/>
  <c r="F130" i="7" s="1"/>
  <c r="F128" i="7"/>
</calcChain>
</file>

<file path=xl/sharedStrings.xml><?xml version="1.0" encoding="utf-8"?>
<sst xmlns="http://schemas.openxmlformats.org/spreadsheetml/2006/main" count="1103" uniqueCount="186">
  <si>
    <t>DADOS REFERENTES À LICITAÇÃO</t>
  </si>
  <si>
    <t>A</t>
  </si>
  <si>
    <t>B</t>
  </si>
  <si>
    <t>Modalidade de Licitação nº (XX/AAAA)</t>
  </si>
  <si>
    <t>Pregão nº</t>
  </si>
  <si>
    <t>C</t>
  </si>
  <si>
    <t>Data da apresentação das propostas (DD/MM/AAAA)</t>
  </si>
  <si>
    <t>D</t>
  </si>
  <si>
    <t>Local de Execução (Sede, Anexo I ou II, PTM, PRM)</t>
  </si>
  <si>
    <t>E</t>
  </si>
  <si>
    <t>Acordo, Conv. ou Sentença Normativa em Dissídio Coletivo (MM/AAAA)</t>
  </si>
  <si>
    <t>F</t>
  </si>
  <si>
    <t>G</t>
  </si>
  <si>
    <t>Data base da categoria (DD/MM/AAAA)</t>
  </si>
  <si>
    <t>H</t>
  </si>
  <si>
    <t>Categoria profissional (vinculada à execução contratual)</t>
  </si>
  <si>
    <t>CUSTOS POR EMPREGADO (Inserir dados)</t>
  </si>
  <si>
    <t>COMPOSIÇÃO DA REMUNERAÇÃO</t>
  </si>
  <si>
    <t>Salário Base (em R$)</t>
  </si>
  <si>
    <t>Adicional de periculosidade (em %)</t>
  </si>
  <si>
    <t>Adicional de insalubridade (em %)</t>
  </si>
  <si>
    <t>Adicional de hora extra (em %)</t>
  </si>
  <si>
    <t>Intervalo intrajornada (em %)</t>
  </si>
  <si>
    <t>Adicional de assiduidade (em R$)</t>
  </si>
  <si>
    <t>Outros (especificar)</t>
  </si>
  <si>
    <t>BENEFÍCIOS MENSAIS E DIÁRIOS POR EMPREGADO</t>
  </si>
  <si>
    <t>Frequência</t>
  </si>
  <si>
    <t>Valor (R$)</t>
  </si>
  <si>
    <t>Transporte</t>
  </si>
  <si>
    <t>Diária</t>
  </si>
  <si>
    <t>Auxílio-alimentação</t>
  </si>
  <si>
    <t>Assistência médica-odontológica</t>
  </si>
  <si>
    <t>Mensal</t>
  </si>
  <si>
    <t>Seguro de vida em grupo</t>
  </si>
  <si>
    <t>Auxílio funeral</t>
  </si>
  <si>
    <t>Auxílio invalidez</t>
  </si>
  <si>
    <t>INSUMOS DIVERSOS</t>
  </si>
  <si>
    <t>Uniformes</t>
  </si>
  <si>
    <t>Materiais</t>
  </si>
  <si>
    <t>Equipamentos</t>
  </si>
  <si>
    <t>TRIBUTOS</t>
  </si>
  <si>
    <t>%</t>
  </si>
  <si>
    <t>ISS do local da execução contratual</t>
  </si>
  <si>
    <t>PLANILHA DE CUSTOS E FORMAÇÃO DE PREÇOS</t>
  </si>
  <si>
    <t>MÓDULO 1: COMPOSIÇÃO DA REMUNERAÇÃO</t>
  </si>
  <si>
    <t>Composição da Remuneração</t>
  </si>
  <si>
    <t>Salário Base</t>
  </si>
  <si>
    <t>Adicional de periculosidade</t>
  </si>
  <si>
    <t>Adicional de insalubridade</t>
  </si>
  <si>
    <t>Adicional de hora extra</t>
  </si>
  <si>
    <t>Intervalo intrajornada</t>
  </si>
  <si>
    <t>Adicional de assiduidade</t>
  </si>
  <si>
    <t>Total da Remuneração por posto</t>
  </si>
  <si>
    <t>MÓDULO 2: BENEFÍCIOS MENSAIS E DIÁRIOS</t>
  </si>
  <si>
    <t>Benefícios Mensais e Diários</t>
  </si>
  <si>
    <t>Auxílio-Alimentação</t>
  </si>
  <si>
    <t>Total de Benefícios Mensais e Diários</t>
  </si>
  <si>
    <t>MÓDULO 3: INSUMOS DIVERSOS</t>
  </si>
  <si>
    <t>Insumos Diversos</t>
  </si>
  <si>
    <t>Total de Insumos Diversos</t>
  </si>
  <si>
    <t>MÓDULO 4: ENCARGOS SOCIAIS E TRABALHISTAS</t>
  </si>
  <si>
    <t>Submódulo 4.1 - Encargos Previdencários e FGTS</t>
  </si>
  <si>
    <t>4.1</t>
  </si>
  <si>
    <t>Encargos Previdenciários e FGTS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</si>
  <si>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</si>
  <si>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</si>
  <si>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</si>
  <si>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</si>
  <si>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</si>
  <si>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</si>
  <si>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</si>
  <si>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</si>
  <si>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</t>
  </si>
  <si>
    <t>Submódulo 4.2 - 13º Salário e Adicional de Férias</t>
  </si>
  <si>
    <t>4.2</t>
  </si>
  <si>
    <t>13º Salário e Adicional de Férias</t>
  </si>
  <si>
    <t>13º Salário</t>
  </si>
  <si>
    <t>Adicional de Férias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</si>
  <si>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</si>
  <si>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</si>
  <si>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</si>
  <si>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</si>
  <si>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</t>
  </si>
  <si>
    <t>Incidência do Submódulo 4.1 sobre o Afastamento Maternidade</t>
  </si>
  <si>
    <t>Submódulo 4.4 - Provisão para Rescisão</t>
  </si>
  <si>
    <t>4.4</t>
  </si>
  <si>
    <t>Provisão para Rescisão</t>
  </si>
  <si>
    <t>Aviso Prévio Indenizado</t>
  </si>
  <si>
    <t>Incidência do FGTS sobre o Aviso Prévio Indenizado</t>
  </si>
  <si>
    <t>Multa do FGTS do Aviso Prévio Indenizado</t>
  </si>
  <si>
    <t>Aviso Prévio Trabalhado</t>
  </si>
  <si>
    <t>Incidência do Submódulo 4.1 sobre Aviso Prévio Trabalhado</t>
  </si>
  <si>
    <t>Multa do FGTS do Aviso Prévio Trabalhado</t>
  </si>
  <si>
    <t>Submódulo 4.5 - Custo de Reposição do Profissional Ausente</t>
  </si>
  <si>
    <t>4.5</t>
  </si>
  <si>
    <t>Custo de Reposição do Profissional Ausente</t>
  </si>
  <si>
    <t xml:space="preserve">Férias 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</si>
  <si>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</si>
  <si>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</si>
  <si>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</si>
  <si>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</si>
  <si>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</t>
  </si>
  <si>
    <t>MÓDULO 5: CUSTOS INDIRETOS, TRIBUTOS E LUCRO</t>
  </si>
  <si>
    <t>Custos Indiretos, Tributos e Lucro</t>
  </si>
  <si>
    <t>Taxa de Administração</t>
  </si>
  <si>
    <t>Tributos</t>
  </si>
  <si>
    <t>B.1</t>
  </si>
  <si>
    <t>PIS</t>
  </si>
  <si>
    <t>B.2</t>
  </si>
  <si>
    <t>Cofins</t>
  </si>
  <si>
    <t>B.3</t>
  </si>
  <si>
    <t>ISS</t>
  </si>
  <si>
    <t>Lucro</t>
  </si>
  <si>
    <t>Total de Custos Indiretos, Tributos e Lucro</t>
  </si>
  <si>
    <t>QUADRO RESUMO - CUSTO POR EMPREGADO</t>
  </si>
  <si>
    <t>Mão-de-obra vinculada à execução contratual (valor por posto)</t>
  </si>
  <si>
    <t>Valor    (R$)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</si>
  <si>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</si>
  <si>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</si>
  <si>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</si>
  <si>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</si>
  <si>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Módulo 5 (A+C) – Custos Indiretos e Lucro</t>
  </si>
  <si>
    <t>Módulo 5 B – Tributos</t>
  </si>
  <si>
    <t>VALOR TOTAL POR EMPREGADO</t>
  </si>
  <si>
    <t>SUB-MÓDULO</t>
  </si>
  <si>
    <t>OBSERVAÇÕES</t>
  </si>
  <si>
    <t>1A</t>
  </si>
  <si>
    <t xml:space="preserve">Informar o valor do salário normativo da categoria, relativamente a um empregado.     </t>
  </si>
  <si>
    <t>1B</t>
  </si>
  <si>
    <r>
      <t>Informar o percentual definido na CCT e, em caso de disposição na referida norma coletiva outorgando-lhe natureza meramente indenizatória, excluí-lo da base de cálculo dos “Encargos Sociais".</t>
    </r>
    <r>
      <rPr>
        <b/>
        <sz val="11"/>
        <color indexed="10"/>
        <rFont val="Times New Roman"/>
        <family val="1"/>
      </rPr>
      <t/>
    </r>
  </si>
  <si>
    <t>1D</t>
  </si>
  <si>
    <t>Calculado com base no valor da hora estipulada na CCT, considerando como horas noturnas as compreendidas entre 22 horas e 5 horas, desde que a convenção coletiva de trabalho não disponha de forma diferente.</t>
  </si>
  <si>
    <t>1G</t>
  </si>
  <si>
    <t>Aplicável apenas aos postos de 12x36 horas. Equivale ao custo de uma hora extra. Portanto, informar o percentual definido na CCT a ser aplicado sobre o valor da hora normal.</t>
  </si>
  <si>
    <t>1H</t>
  </si>
  <si>
    <t>Informar o  valor do adicional calculado pela regra especificada na CCT.</t>
  </si>
  <si>
    <t>1I</t>
  </si>
  <si>
    <t>Especificar outros adicionais, caso estejam previstos na CCT.</t>
  </si>
  <si>
    <t>2A</t>
  </si>
  <si>
    <t>Informar o valor correspondente a duas passagens por dia trabalhado.</t>
  </si>
  <si>
    <t>2B</t>
  </si>
  <si>
    <t>Informar o valor diário do auxílio-alimentação, previsto no acordo coletivo da categoria.</t>
  </si>
  <si>
    <t>2C/2D</t>
  </si>
  <si>
    <t>Informar os valores previstos na CCT.</t>
  </si>
  <si>
    <t>2E</t>
  </si>
  <si>
    <t>Percentual definido em estudo realizado pela AUDIN/MPU.</t>
  </si>
  <si>
    <t>2G</t>
  </si>
  <si>
    <t>Inserir o valor de outros benefícios, desde que constem do projeto básico ou da convenção coletiva de trabalho.</t>
  </si>
  <si>
    <t>3A</t>
  </si>
  <si>
    <t>Valor médio nacional dos contratos no âmbito do MPU. Foi considerado o fornecimento de 2 conjuntos por semestre.</t>
  </si>
  <si>
    <t>4A</t>
  </si>
  <si>
    <r>
      <t xml:space="preserve">Percentual definido em estudo realizado pela AUDIN/MPU, incidente sobre o somatório dos valores da Remuneração </t>
    </r>
    <r>
      <rPr>
        <b/>
        <sz val="11"/>
        <rFont val="Times New Roman"/>
        <family val="1"/>
      </rPr>
      <t>(MÓDULO 1)</t>
    </r>
    <r>
      <rPr>
        <sz val="11"/>
        <rFont val="Times New Roman"/>
        <family val="1"/>
      </rPr>
      <t xml:space="preserve">, dos Benefícios Mensais e Diários </t>
    </r>
    <r>
      <rPr>
        <b/>
        <sz val="11"/>
        <rFont val="Times New Roman"/>
        <family val="1"/>
      </rPr>
      <t>(MÓDULO 2)</t>
    </r>
    <r>
      <rPr>
        <sz val="11"/>
        <rFont val="Times New Roman"/>
        <family val="1"/>
      </rPr>
      <t xml:space="preserve">, dos Insumos Diversos </t>
    </r>
    <r>
      <rPr>
        <b/>
        <sz val="11"/>
        <rFont val="Times New Roman"/>
        <family val="1"/>
      </rPr>
      <t>(MÓDULO 3)</t>
    </r>
    <r>
      <rPr>
        <sz val="11"/>
        <rFont val="Times New Roman"/>
        <family val="1"/>
      </rPr>
      <t xml:space="preserve"> e dos Encargos Sociais</t>
    </r>
    <r>
      <rPr>
        <b/>
        <sz val="11"/>
        <rFont val="Times New Roman"/>
        <family val="1"/>
      </rPr>
      <t xml:space="preserve"> (MÓDULO 4)</t>
    </r>
    <r>
      <rPr>
        <sz val="11"/>
        <rFont val="Times New Roman"/>
        <family val="1"/>
      </rPr>
      <t>.</t>
    </r>
  </si>
  <si>
    <t>4B</t>
  </si>
  <si>
    <t>Informar os percentuais correspondentes às alíquotas de retenção previstas nas IN RFB nº 1.234/2012, excluídos o IRPJ e a CSLL.  Quanto ao ISSQN, aplicar a alíquota prevista na legislação municipal onde os serviços serão prestados.</t>
  </si>
  <si>
    <t>4C</t>
  </si>
  <si>
    <r>
      <t xml:space="preserve">Percentual definido em estudo realizado pela AUDIN/MPU, incidente sobre o somatório dos valores da Remuneração </t>
    </r>
    <r>
      <rPr>
        <b/>
        <sz val="11"/>
        <rFont val="Times New Roman"/>
        <family val="1"/>
      </rPr>
      <t>(MÓDULO 1)</t>
    </r>
    <r>
      <rPr>
        <sz val="11"/>
        <rFont val="Times New Roman"/>
        <family val="1"/>
      </rPr>
      <t xml:space="preserve">, dos Benefícios Mensais e Diários </t>
    </r>
    <r>
      <rPr>
        <b/>
        <sz val="11"/>
        <rFont val="Times New Roman"/>
        <family val="1"/>
      </rPr>
      <t>(MÓDULO 2)</t>
    </r>
    <r>
      <rPr>
        <sz val="11"/>
        <rFont val="Times New Roman"/>
        <family val="1"/>
      </rPr>
      <t xml:space="preserve">, dos Insumos Diversos </t>
    </r>
    <r>
      <rPr>
        <b/>
        <sz val="11"/>
        <rFont val="Times New Roman"/>
        <family val="1"/>
      </rPr>
      <t>(MÓDULO 3)</t>
    </r>
    <r>
      <rPr>
        <sz val="11"/>
        <rFont val="Times New Roman"/>
        <family val="1"/>
      </rPr>
      <t xml:space="preserve"> e dos Encargos Sociais</t>
    </r>
    <r>
      <rPr>
        <b/>
        <sz val="11"/>
        <rFont val="Times New Roman"/>
        <family val="1"/>
      </rPr>
      <t xml:space="preserve"> (MÓDULO 4) </t>
    </r>
    <r>
      <rPr>
        <sz val="11"/>
        <rFont val="Times New Roman"/>
        <family val="1"/>
      </rPr>
      <t xml:space="preserve">e, ainda, sobre a Taxa de Administração </t>
    </r>
    <r>
      <rPr>
        <b/>
        <sz val="11"/>
        <rFont val="Times New Roman"/>
        <family val="1"/>
      </rPr>
      <t>(MÓDULO 5A)</t>
    </r>
    <r>
      <rPr>
        <sz val="11"/>
        <rFont val="Times New Roman"/>
        <family val="1"/>
      </rPr>
      <t>.</t>
    </r>
  </si>
  <si>
    <t xml:space="preserve">Nº do Processo </t>
  </si>
  <si>
    <t>Assistência médica</t>
  </si>
  <si>
    <t>OPERADOR DE ÁUDIO</t>
  </si>
  <si>
    <t>DATA: 18/07/18</t>
  </si>
  <si>
    <t>19.00.1500.0003591/2018-50</t>
  </si>
  <si>
    <t>Sindicato dos Trabalhadores em empresas de Rádio e Televisão</t>
  </si>
  <si>
    <t>Trab. Rádio e Televisão</t>
  </si>
  <si>
    <t>OPERADOR DE VÍDEO</t>
  </si>
  <si>
    <t>ESTIMATIVA GLOBAL (330 horas)</t>
  </si>
  <si>
    <t>VALOR DA HORA (Valor Total do Empregado/180)</t>
  </si>
  <si>
    <t>OPERADOR DE ÁUDIO (EVENTUAL)</t>
  </si>
  <si>
    <t>ESTIMATIVA GLOBAL (230 horas)</t>
  </si>
  <si>
    <t>OPERADOR DE VÍDEO (EVENTUAL)</t>
  </si>
  <si>
    <t>Planilha resumo</t>
  </si>
  <si>
    <t xml:space="preserve">Valor global anual </t>
  </si>
  <si>
    <t>Valor do Operador de Áudio</t>
  </si>
  <si>
    <t>Valor do Operador de Vídeo</t>
  </si>
  <si>
    <t xml:space="preserve">Valor Anual </t>
  </si>
  <si>
    <t>Valor do Operador de Áudio Eventual (330/12)</t>
  </si>
  <si>
    <t>Valor do Operador de Vídeo Eventual (230/12)</t>
  </si>
  <si>
    <t xml:space="preserve">Posto </t>
  </si>
  <si>
    <t xml:space="preserve">Mensal </t>
  </si>
  <si>
    <t>Hora</t>
  </si>
  <si>
    <t>Qtde.</t>
  </si>
  <si>
    <t xml:space="preserve">Valor unitário  </t>
  </si>
  <si>
    <t xml:space="preserve">Valor Mensal </t>
  </si>
  <si>
    <t>Valor global anual  sob demanda</t>
  </si>
  <si>
    <t xml:space="preserve">Valor Global da contratação </t>
  </si>
  <si>
    <t>Demanda</t>
  </si>
  <si>
    <t>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</si>
</sst>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14" x14ac:knownFonts="1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sz val="11"/>
      <color rgb="FFFF000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CDDC"/>
        <bgColor indexed="26"/>
      </patternFill>
    </fill>
    <fill>
      <patternFill patternType="solid">
        <fgColor rgb="FF92CDDC"/>
        <bgColor indexed="41"/>
      </patternFill>
    </fill>
    <fill>
      <patternFill patternType="solid">
        <fgColor rgb="FF92CDDC"/>
        <bgColor indexed="64"/>
      </patternFill>
    </fill>
    <fill>
      <patternFill patternType="solid">
        <fgColor rgb="FF92CDDC"/>
        <bgColor indexed="31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310">
    <xf numFmtId="0" fontId="0" fillId="0" borderId="0" xfId="0"/>
    <xf numFmtId="14" fontId="6" fillId="3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39" fontId="6" fillId="0" borderId="7" xfId="0" applyNumberFormat="1" applyFont="1" applyBorder="1" applyAlignment="1" applyProtection="1">
      <alignment horizontal="right" vertical="center" wrapText="1"/>
    </xf>
    <xf numFmtId="39" fontId="6" fillId="0" borderId="8" xfId="0" applyNumberFormat="1" applyFont="1" applyBorder="1" applyAlignment="1" applyProtection="1">
      <alignment horizontal="right" vertical="center" wrapText="1"/>
    </xf>
    <xf numFmtId="39" fontId="6" fillId="0" borderId="9" xfId="0" applyNumberFormat="1" applyFont="1" applyBorder="1" applyAlignment="1" applyProtection="1">
      <alignment horizontal="right" vertical="center" wrapText="1"/>
    </xf>
    <xf numFmtId="39" fontId="6" fillId="0" borderId="10" xfId="0" applyNumberFormat="1" applyFont="1" applyBorder="1" applyAlignment="1" applyProtection="1">
      <alignment horizontal="right" vertical="center" wrapText="1"/>
    </xf>
    <xf numFmtId="39" fontId="6" fillId="0" borderId="11" xfId="0" applyNumberFormat="1" applyFont="1" applyBorder="1" applyAlignment="1" applyProtection="1">
      <alignment horizontal="right" vertical="center" wrapText="1"/>
    </xf>
    <xf numFmtId="4" fontId="6" fillId="0" borderId="7" xfId="0" applyNumberFormat="1" applyFont="1" applyBorder="1" applyAlignment="1" applyProtection="1">
      <alignment horizontal="right" vertical="center" wrapText="1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39" fontId="6" fillId="0" borderId="13" xfId="0" applyNumberFormat="1" applyFont="1" applyBorder="1" applyAlignment="1" applyProtection="1">
      <alignment horizontal="right" vertical="center" wrapText="1"/>
    </xf>
    <xf numFmtId="39" fontId="5" fillId="0" borderId="14" xfId="0" applyNumberFormat="1" applyFont="1" applyBorder="1" applyAlignment="1" applyProtection="1">
      <alignment horizontal="right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39" fontId="6" fillId="0" borderId="16" xfId="0" applyNumberFormat="1" applyFont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49" fontId="6" fillId="2" borderId="17" xfId="0" applyNumberFormat="1" applyFont="1" applyFill="1" applyBorder="1" applyAlignment="1" applyProtection="1">
      <alignment horizontal="center"/>
      <protection locked="0"/>
    </xf>
    <xf numFmtId="14" fontId="6" fillId="2" borderId="17" xfId="0" applyNumberFormat="1" applyFont="1" applyFill="1" applyBorder="1" applyAlignment="1" applyProtection="1">
      <alignment horizontal="center"/>
      <protection locked="0"/>
    </xf>
    <xf numFmtId="39" fontId="6" fillId="0" borderId="18" xfId="0" applyNumberFormat="1" applyFont="1" applyBorder="1" applyAlignment="1" applyProtection="1">
      <alignment horizontal="right"/>
      <protection locked="0"/>
    </xf>
    <xf numFmtId="39" fontId="6" fillId="0" borderId="19" xfId="0" applyNumberFormat="1" applyFont="1" applyBorder="1" applyAlignment="1" applyProtection="1">
      <alignment horizontal="right"/>
      <protection locked="0"/>
    </xf>
    <xf numFmtId="39" fontId="6" fillId="0" borderId="12" xfId="0" applyNumberFormat="1" applyFont="1" applyBorder="1" applyAlignment="1" applyProtection="1">
      <alignment horizontal="right" vertical="center" wrapText="1"/>
    </xf>
    <xf numFmtId="39" fontId="6" fillId="0" borderId="20" xfId="0" applyNumberFormat="1" applyFont="1" applyBorder="1" applyAlignment="1" applyProtection="1">
      <alignment horizontal="right"/>
      <protection locked="0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3" borderId="0" xfId="0" applyFont="1" applyFill="1"/>
    <xf numFmtId="0" fontId="6" fillId="3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5" fillId="0" borderId="17" xfId="0" applyFont="1" applyBorder="1" applyAlignment="1" applyProtection="1">
      <alignment horizontal="center"/>
    </xf>
    <xf numFmtId="0" fontId="5" fillId="2" borderId="23" xfId="0" applyFont="1" applyFill="1" applyBorder="1" applyAlignment="1" applyProtection="1"/>
    <xf numFmtId="0" fontId="5" fillId="0" borderId="24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justify" vertical="center" wrapText="1"/>
    </xf>
    <xf numFmtId="0" fontId="5" fillId="3" borderId="25" xfId="0" applyFont="1" applyFill="1" applyBorder="1" applyAlignment="1" applyProtection="1"/>
    <xf numFmtId="0" fontId="6" fillId="4" borderId="0" xfId="0" applyFont="1" applyFill="1"/>
    <xf numFmtId="0" fontId="5" fillId="0" borderId="7" xfId="0" applyFont="1" applyBorder="1" applyAlignment="1" applyProtection="1">
      <alignment horizontal="center" vertical="center"/>
    </xf>
    <xf numFmtId="4" fontId="6" fillId="0" borderId="9" xfId="0" applyNumberFormat="1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center" vertical="center"/>
    </xf>
    <xf numFmtId="3" fontId="6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3" fontId="6" fillId="0" borderId="27" xfId="0" applyNumberFormat="1" applyFont="1" applyBorder="1" applyAlignment="1" applyProtection="1">
      <alignment horizontal="right" vertical="center" wrapText="1"/>
      <protection locked="0"/>
    </xf>
    <xf numFmtId="0" fontId="5" fillId="5" borderId="0" xfId="0" applyFont="1" applyFill="1" applyBorder="1" applyAlignment="1" applyProtection="1">
      <alignment horizontal="left" vertical="center" wrapText="1"/>
    </xf>
    <xf numFmtId="39" fontId="5" fillId="5" borderId="0" xfId="0" applyNumberFormat="1" applyFont="1" applyFill="1" applyBorder="1" applyAlignment="1" applyProtection="1">
      <alignment horizontal="right" vertical="center" wrapText="1"/>
    </xf>
    <xf numFmtId="39" fontId="5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0" applyFont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39" fontId="6" fillId="0" borderId="28" xfId="0" applyNumberFormat="1" applyFont="1" applyFill="1" applyBorder="1" applyAlignment="1" applyProtection="1">
      <alignment horizontal="right"/>
      <protection locked="0"/>
    </xf>
    <xf numFmtId="39" fontId="6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2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Protection="1"/>
    <xf numFmtId="39" fontId="4" fillId="4" borderId="0" xfId="0" applyNumberFormat="1" applyFont="1" applyFill="1" applyProtection="1">
      <protection locked="0"/>
    </xf>
    <xf numFmtId="39" fontId="4" fillId="3" borderId="0" xfId="0" applyNumberFormat="1" applyFont="1" applyFill="1" applyProtection="1">
      <protection locked="0"/>
    </xf>
    <xf numFmtId="0" fontId="5" fillId="0" borderId="29" xfId="0" applyFont="1" applyBorder="1" applyAlignment="1" applyProtection="1">
      <alignment horizontal="center"/>
    </xf>
    <xf numFmtId="39" fontId="6" fillId="0" borderId="9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39" fontId="6" fillId="0" borderId="3" xfId="0" applyNumberFormat="1" applyFont="1" applyBorder="1" applyAlignment="1" applyProtection="1">
      <alignment horizontal="right" vertical="center" wrapText="1"/>
      <protection locked="0"/>
    </xf>
    <xf numFmtId="39" fontId="6" fillId="3" borderId="0" xfId="0" applyNumberFormat="1" applyFont="1" applyFill="1" applyBorder="1" applyAlignment="1" applyProtection="1">
      <alignment horizontal="right"/>
    </xf>
    <xf numFmtId="39" fontId="6" fillId="3" borderId="0" xfId="0" applyNumberFormat="1" applyFont="1" applyFill="1" applyBorder="1" applyAlignment="1" applyProtection="1">
      <alignment horizontal="right"/>
      <protection locked="0"/>
    </xf>
    <xf numFmtId="37" fontId="6" fillId="0" borderId="17" xfId="0" applyNumberFormat="1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 vertical="center" wrapText="1"/>
    </xf>
    <xf numFmtId="37" fontId="6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6" fillId="4" borderId="0" xfId="0" applyFont="1" applyFill="1" applyProtection="1"/>
    <xf numFmtId="39" fontId="5" fillId="3" borderId="0" xfId="0" applyNumberFormat="1" applyFont="1" applyFill="1" applyBorder="1" applyAlignment="1" applyProtection="1">
      <alignment horizontal="center" vertical="center" wrapText="1"/>
    </xf>
    <xf numFmtId="39" fontId="6" fillId="3" borderId="0" xfId="0" applyNumberFormat="1" applyFont="1" applyFill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39" fontId="6" fillId="0" borderId="30" xfId="0" applyNumberFormat="1" applyFont="1" applyBorder="1" applyAlignment="1" applyProtection="1">
      <alignment horizontal="right" vertical="center" wrapText="1"/>
    </xf>
    <xf numFmtId="0" fontId="5" fillId="0" borderId="15" xfId="0" applyFont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11" fillId="3" borderId="0" xfId="0" applyFont="1" applyFill="1" applyProtection="1">
      <protection locked="0"/>
    </xf>
    <xf numFmtId="0" fontId="5" fillId="0" borderId="29" xfId="0" applyFont="1" applyBorder="1" applyAlignment="1" applyProtection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>
      <alignment horizontal="center" vertical="center" wrapText="1"/>
    </xf>
    <xf numFmtId="39" fontId="6" fillId="3" borderId="0" xfId="0" applyNumberFormat="1" applyFont="1" applyFill="1" applyBorder="1" applyAlignment="1" applyProtection="1">
      <alignment horizontal="center" vertical="center" wrapText="1"/>
    </xf>
    <xf numFmtId="4" fontId="5" fillId="0" borderId="17" xfId="0" applyNumberFormat="1" applyFont="1" applyBorder="1" applyAlignment="1" applyProtection="1">
      <alignment horizontal="right" vertical="center" wrapText="1"/>
    </xf>
    <xf numFmtId="0" fontId="5" fillId="6" borderId="17" xfId="0" applyFont="1" applyFill="1" applyBorder="1" applyAlignment="1" applyProtection="1">
      <alignment horizontal="center" vertical="center"/>
    </xf>
    <xf numFmtId="39" fontId="6" fillId="6" borderId="17" xfId="0" applyNumberFormat="1" applyFont="1" applyFill="1" applyBorder="1" applyAlignment="1" applyProtection="1">
      <alignment horizontal="right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39" fontId="6" fillId="3" borderId="7" xfId="0" applyNumberFormat="1" applyFont="1" applyFill="1" applyBorder="1" applyAlignment="1" applyProtection="1">
      <alignment horizontal="right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6" borderId="23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wrapText="1"/>
      <protection locked="0"/>
    </xf>
    <xf numFmtId="0" fontId="11" fillId="3" borderId="0" xfId="0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/>
    </xf>
    <xf numFmtId="0" fontId="7" fillId="3" borderId="0" xfId="0" applyFont="1" applyFill="1" applyProtection="1"/>
    <xf numFmtId="2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 applyProtection="1">
      <alignment horizontal="center" vertical="center" wrapText="1"/>
      <protection locked="0"/>
    </xf>
    <xf numFmtId="2" fontId="6" fillId="0" borderId="12" xfId="0" applyNumberFormat="1" applyFont="1" applyBorder="1" applyAlignment="1" applyProtection="1">
      <alignment horizontal="center" vertical="center" wrapText="1"/>
      <protection locked="0"/>
    </xf>
    <xf numFmtId="2" fontId="6" fillId="0" borderId="27" xfId="0" applyNumberFormat="1" applyFont="1" applyBorder="1" applyAlignment="1" applyProtection="1">
      <alignment horizontal="center" vertical="center" wrapText="1"/>
      <protection locked="0"/>
    </xf>
    <xf numFmtId="3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2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39" fontId="6" fillId="6" borderId="17" xfId="0" applyNumberFormat="1" applyFont="1" applyFill="1" applyBorder="1" applyAlignment="1" applyProtection="1">
      <alignment horizontal="center" vertical="center" wrapText="1"/>
      <protection locked="0"/>
    </xf>
    <xf numFmtId="39" fontId="6" fillId="0" borderId="7" xfId="0" applyNumberFormat="1" applyFont="1" applyBorder="1" applyAlignment="1" applyProtection="1">
      <alignment horizontal="center" vertical="center" wrapText="1"/>
      <protection locked="0"/>
    </xf>
    <xf numFmtId="39" fontId="6" fillId="0" borderId="12" xfId="0" applyNumberFormat="1" applyFont="1" applyBorder="1" applyAlignment="1" applyProtection="1">
      <alignment horizontal="center" vertical="center" wrapText="1"/>
      <protection locked="0"/>
    </xf>
    <xf numFmtId="3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wrapText="1"/>
      <protection locked="0"/>
    </xf>
    <xf numFmtId="0" fontId="5" fillId="7" borderId="17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0" fontId="5" fillId="8" borderId="17" xfId="0" applyFont="1" applyFill="1" applyBorder="1" applyAlignment="1" applyProtection="1">
      <alignment horizontal="center" vertical="center" wrapText="1"/>
      <protection locked="0"/>
    </xf>
    <xf numFmtId="4" fontId="6" fillId="0" borderId="26" xfId="0" applyNumberFormat="1" applyFont="1" applyFill="1" applyBorder="1" applyAlignment="1" applyProtection="1">
      <alignment horizontal="right" vertical="center" wrapText="1"/>
    </xf>
    <xf numFmtId="0" fontId="5" fillId="9" borderId="17" xfId="0" applyFont="1" applyFill="1" applyBorder="1" applyAlignment="1" applyProtection="1">
      <alignment horizontal="center" vertical="center"/>
    </xf>
    <xf numFmtId="0" fontId="5" fillId="8" borderId="17" xfId="0" applyFont="1" applyFill="1" applyBorder="1" applyAlignment="1" applyProtection="1">
      <alignment horizontal="center" vertical="center" wrapText="1"/>
    </xf>
    <xf numFmtId="0" fontId="5" fillId="8" borderId="31" xfId="0" applyFont="1" applyFill="1" applyBorder="1" applyAlignment="1" applyProtection="1">
      <alignment horizontal="center" vertical="center" wrapText="1"/>
    </xf>
    <xf numFmtId="4" fontId="5" fillId="10" borderId="17" xfId="0" applyNumberFormat="1" applyFont="1" applyFill="1" applyBorder="1" applyAlignment="1" applyProtection="1">
      <alignment horizontal="right" vertical="center" wrapText="1"/>
    </xf>
    <xf numFmtId="0" fontId="5" fillId="9" borderId="23" xfId="0" applyFont="1" applyFill="1" applyBorder="1" applyAlignment="1" applyProtection="1">
      <alignment horizontal="center" vertical="center"/>
    </xf>
    <xf numFmtId="0" fontId="5" fillId="8" borderId="32" xfId="0" applyFont="1" applyFill="1" applyBorder="1" applyAlignment="1" applyProtection="1">
      <alignment horizontal="center" vertical="center" wrapText="1"/>
    </xf>
    <xf numFmtId="0" fontId="5" fillId="9" borderId="24" xfId="0" applyFont="1" applyFill="1" applyBorder="1" applyAlignment="1" applyProtection="1">
      <alignment horizontal="center" vertical="center"/>
    </xf>
    <xf numFmtId="0" fontId="5" fillId="8" borderId="33" xfId="0" applyFont="1" applyFill="1" applyBorder="1" applyAlignment="1" applyProtection="1">
      <alignment horizontal="center" vertical="center" wrapText="1"/>
    </xf>
    <xf numFmtId="2" fontId="5" fillId="9" borderId="17" xfId="0" applyNumberFormat="1" applyFont="1" applyFill="1" applyBorder="1" applyAlignment="1" applyProtection="1">
      <alignment horizontal="center" vertical="center"/>
      <protection locked="0"/>
    </xf>
    <xf numFmtId="4" fontId="5" fillId="9" borderId="17" xfId="0" applyNumberFormat="1" applyFont="1" applyFill="1" applyBorder="1" applyAlignment="1" applyProtection="1">
      <alignment horizontal="right" vertical="center"/>
    </xf>
    <xf numFmtId="0" fontId="5" fillId="8" borderId="34" xfId="0" applyFont="1" applyFill="1" applyBorder="1" applyAlignment="1" applyProtection="1">
      <alignment horizontal="center" vertical="center" wrapText="1"/>
    </xf>
    <xf numFmtId="4" fontId="5" fillId="9" borderId="14" xfId="0" applyNumberFormat="1" applyFont="1" applyFill="1" applyBorder="1" applyAlignment="1" applyProtection="1">
      <alignment horizontal="right" vertical="center"/>
    </xf>
    <xf numFmtId="0" fontId="5" fillId="8" borderId="35" xfId="0" applyFont="1" applyFill="1" applyBorder="1" applyAlignment="1" applyProtection="1">
      <alignment horizontal="center" vertical="center" wrapText="1"/>
    </xf>
    <xf numFmtId="2" fontId="5" fillId="9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9" borderId="17" xfId="0" applyNumberFormat="1" applyFont="1" applyFill="1" applyBorder="1" applyAlignment="1" applyProtection="1">
      <alignment horizontal="right" vertical="center" wrapText="1"/>
    </xf>
    <xf numFmtId="39" fontId="5" fillId="9" borderId="17" xfId="0" applyNumberFormat="1" applyFont="1" applyFill="1" applyBorder="1" applyAlignment="1" applyProtection="1">
      <alignment horizontal="center" vertical="center" wrapText="1"/>
      <protection locked="0"/>
    </xf>
    <xf numFmtId="39" fontId="5" fillId="9" borderId="17" xfId="0" applyNumberFormat="1" applyFont="1" applyFill="1" applyBorder="1" applyAlignment="1" applyProtection="1">
      <alignment horizontal="right" vertical="center" wrapText="1"/>
    </xf>
    <xf numFmtId="39" fontId="5" fillId="9" borderId="14" xfId="0" applyNumberFormat="1" applyFont="1" applyFill="1" applyBorder="1" applyAlignment="1" applyProtection="1">
      <alignment horizontal="right" vertical="center" wrapText="1"/>
    </xf>
    <xf numFmtId="0" fontId="8" fillId="4" borderId="0" xfId="0" applyFont="1" applyFill="1" applyProtection="1">
      <protection locked="0"/>
    </xf>
    <xf numFmtId="0" fontId="10" fillId="4" borderId="0" xfId="0" applyFont="1" applyFill="1" applyProtection="1">
      <protection locked="0"/>
    </xf>
    <xf numFmtId="0" fontId="5" fillId="4" borderId="23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 vertical="center" wrapText="1"/>
    </xf>
    <xf numFmtId="39" fontId="5" fillId="9" borderId="63" xfId="0" applyNumberFormat="1" applyFont="1" applyFill="1" applyBorder="1" applyAlignment="1" applyProtection="1">
      <alignment horizontal="right" vertical="center" wrapText="1"/>
    </xf>
    <xf numFmtId="39" fontId="5" fillId="9" borderId="66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12" fillId="0" borderId="0" xfId="0" applyFont="1" applyBorder="1" applyAlignment="1"/>
    <xf numFmtId="0" fontId="0" fillId="6" borderId="64" xfId="0" applyFill="1" applyBorder="1" applyAlignment="1">
      <alignment horizontal="center"/>
    </xf>
    <xf numFmtId="8" fontId="0" fillId="6" borderId="63" xfId="0" applyNumberFormat="1" applyFill="1" applyBorder="1"/>
    <xf numFmtId="0" fontId="12" fillId="11" borderId="63" xfId="0" applyFont="1" applyFill="1" applyBorder="1" applyAlignment="1">
      <alignment horizontal="center"/>
    </xf>
    <xf numFmtId="0" fontId="12" fillId="11" borderId="65" xfId="0" applyFont="1" applyFill="1" applyBorder="1" applyAlignment="1">
      <alignment horizontal="center"/>
    </xf>
    <xf numFmtId="0" fontId="12" fillId="11" borderId="64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0" fillId="6" borderId="64" xfId="0" applyFont="1" applyFill="1" applyBorder="1" applyAlignment="1">
      <alignment horizontal="center"/>
    </xf>
    <xf numFmtId="8" fontId="12" fillId="11" borderId="65" xfId="0" applyNumberFormat="1" applyFont="1" applyFill="1" applyBorder="1" applyAlignment="1"/>
    <xf numFmtId="8" fontId="12" fillId="11" borderId="37" xfId="0" applyNumberFormat="1" applyFont="1" applyFill="1" applyBorder="1" applyAlignment="1"/>
    <xf numFmtId="0" fontId="0" fillId="3" borderId="0" xfId="0" applyFill="1" applyBorder="1"/>
    <xf numFmtId="0" fontId="0" fillId="3" borderId="15" xfId="0" applyFill="1" applyBorder="1"/>
    <xf numFmtId="0" fontId="0" fillId="3" borderId="16" xfId="0" applyFill="1" applyBorder="1"/>
    <xf numFmtId="0" fontId="12" fillId="11" borderId="72" xfId="0" applyFont="1" applyFill="1" applyBorder="1" applyAlignment="1">
      <alignment horizontal="center"/>
    </xf>
    <xf numFmtId="8" fontId="0" fillId="6" borderId="72" xfId="0" applyNumberFormat="1" applyFill="1" applyBorder="1"/>
    <xf numFmtId="0" fontId="0" fillId="3" borderId="22" xfId="0" applyFill="1" applyBorder="1"/>
    <xf numFmtId="0" fontId="0" fillId="3" borderId="49" xfId="0" applyFill="1" applyBorder="1"/>
    <xf numFmtId="0" fontId="0" fillId="3" borderId="50" xfId="0" applyFill="1" applyBorder="1"/>
    <xf numFmtId="8" fontId="12" fillId="11" borderId="63" xfId="0" applyNumberFormat="1" applyFont="1" applyFill="1" applyBorder="1" applyAlignment="1"/>
    <xf numFmtId="0" fontId="5" fillId="10" borderId="23" xfId="0" applyFont="1" applyFill="1" applyBorder="1" applyAlignment="1" applyProtection="1">
      <alignment horizontal="left" vertical="center" wrapText="1"/>
    </xf>
    <xf numFmtId="0" fontId="5" fillId="10" borderId="25" xfId="0" applyFont="1" applyFill="1" applyBorder="1" applyAlignment="1" applyProtection="1">
      <alignment horizontal="left" vertical="center" wrapText="1"/>
    </xf>
    <xf numFmtId="0" fontId="5" fillId="10" borderId="14" xfId="0" applyFont="1" applyFill="1" applyBorder="1" applyAlignment="1" applyProtection="1">
      <alignment horizontal="left" vertical="center" wrapText="1"/>
    </xf>
    <xf numFmtId="0" fontId="5" fillId="8" borderId="23" xfId="0" applyFont="1" applyFill="1" applyBorder="1" applyAlignment="1" applyProtection="1">
      <alignment horizontal="left" vertical="center" wrapText="1"/>
    </xf>
    <xf numFmtId="0" fontId="5" fillId="8" borderId="25" xfId="0" applyFont="1" applyFill="1" applyBorder="1" applyAlignment="1" applyProtection="1">
      <alignment horizontal="left" vertical="center" wrapText="1"/>
    </xf>
    <xf numFmtId="0" fontId="5" fillId="8" borderId="44" xfId="0" applyFont="1" applyFill="1" applyBorder="1" applyAlignment="1" applyProtection="1">
      <alignment horizontal="left" vertical="center" wrapText="1"/>
    </xf>
    <xf numFmtId="0" fontId="6" fillId="0" borderId="51" xfId="0" applyFont="1" applyBorder="1" applyAlignment="1" applyProtection="1">
      <alignment horizontal="left"/>
    </xf>
    <xf numFmtId="0" fontId="6" fillId="0" borderId="52" xfId="0" applyFont="1" applyBorder="1" applyAlignment="1" applyProtection="1">
      <alignment horizontal="left"/>
    </xf>
    <xf numFmtId="0" fontId="6" fillId="0" borderId="53" xfId="0" applyFont="1" applyBorder="1" applyAlignment="1" applyProtection="1">
      <alignment horizontal="left" vertical="center" wrapText="1"/>
    </xf>
    <xf numFmtId="0" fontId="6" fillId="0" borderId="54" xfId="0" applyFont="1" applyBorder="1" applyAlignment="1" applyProtection="1">
      <alignment horizontal="left" vertical="center" wrapText="1"/>
    </xf>
    <xf numFmtId="0" fontId="6" fillId="0" borderId="55" xfId="0" applyFont="1" applyBorder="1" applyAlignment="1" applyProtection="1">
      <alignment horizontal="left" vertical="center" wrapText="1"/>
    </xf>
    <xf numFmtId="0" fontId="6" fillId="0" borderId="56" xfId="0" applyFont="1" applyBorder="1" applyAlignment="1" applyProtection="1">
      <alignment horizontal="left" vertical="center" wrapText="1"/>
    </xf>
    <xf numFmtId="0" fontId="6" fillId="0" borderId="57" xfId="0" applyFont="1" applyBorder="1" applyAlignment="1" applyProtection="1">
      <alignment horizontal="left"/>
    </xf>
    <xf numFmtId="0" fontId="6" fillId="0" borderId="58" xfId="0" applyFont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37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40" xfId="0" applyFont="1" applyFill="1" applyBorder="1" applyAlignment="1" applyProtection="1">
      <alignment horizontal="left" vertical="center" wrapText="1"/>
    </xf>
    <xf numFmtId="0" fontId="5" fillId="7" borderId="23" xfId="0" applyFont="1" applyFill="1" applyBorder="1" applyAlignment="1" applyProtection="1">
      <alignment horizontal="left" vertical="center"/>
    </xf>
    <xf numFmtId="0" fontId="5" fillId="7" borderId="25" xfId="0" applyFont="1" applyFill="1" applyBorder="1" applyAlignment="1" applyProtection="1">
      <alignment horizontal="left" vertical="center"/>
    </xf>
    <xf numFmtId="0" fontId="5" fillId="7" borderId="14" xfId="0" applyFont="1" applyFill="1" applyBorder="1" applyAlignment="1" applyProtection="1">
      <alignment horizontal="left" vertical="center"/>
    </xf>
    <xf numFmtId="0" fontId="6" fillId="0" borderId="59" xfId="0" applyFont="1" applyBorder="1" applyAlignment="1" applyProtection="1">
      <alignment horizontal="left"/>
    </xf>
    <xf numFmtId="0" fontId="6" fillId="0" borderId="60" xfId="0" applyFont="1" applyBorder="1" applyAlignment="1" applyProtection="1">
      <alignment horizontal="left"/>
    </xf>
    <xf numFmtId="0" fontId="5" fillId="8" borderId="14" xfId="0" applyFont="1" applyFill="1" applyBorder="1" applyAlignment="1" applyProtection="1">
      <alignment horizontal="left" vertical="center" wrapText="1"/>
    </xf>
    <xf numFmtId="39" fontId="6" fillId="0" borderId="29" xfId="0" applyNumberFormat="1" applyFont="1" applyBorder="1" applyAlignment="1" applyProtection="1">
      <alignment horizontal="left" vertical="center" wrapText="1"/>
    </xf>
    <xf numFmtId="39" fontId="6" fillId="0" borderId="48" xfId="0" applyNumberFormat="1" applyFont="1" applyBorder="1" applyAlignment="1" applyProtection="1">
      <alignment horizontal="left" vertical="center" wrapText="1"/>
    </xf>
    <xf numFmtId="39" fontId="6" fillId="0" borderId="10" xfId="0" applyNumberFormat="1" applyFont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5" fillId="3" borderId="23" xfId="0" applyFont="1" applyFill="1" applyBorder="1" applyAlignment="1" applyProtection="1">
      <alignment horizontal="left"/>
    </xf>
    <xf numFmtId="0" fontId="5" fillId="3" borderId="25" xfId="0" applyFont="1" applyFill="1" applyBorder="1" applyAlignment="1" applyProtection="1">
      <alignment horizontal="left"/>
    </xf>
    <xf numFmtId="0" fontId="5" fillId="3" borderId="14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39" fontId="6" fillId="0" borderId="6" xfId="0" applyNumberFormat="1" applyFont="1" applyBorder="1" applyAlignment="1" applyProtection="1">
      <alignment horizontal="left" vertical="center" wrapText="1"/>
    </xf>
    <xf numFmtId="39" fontId="6" fillId="0" borderId="46" xfId="0" applyNumberFormat="1" applyFont="1" applyBorder="1" applyAlignment="1" applyProtection="1">
      <alignment horizontal="left" vertical="center" wrapText="1"/>
    </xf>
    <xf numFmtId="0" fontId="5" fillId="9" borderId="23" xfId="0" applyFont="1" applyFill="1" applyBorder="1" applyAlignment="1" applyProtection="1">
      <alignment horizontal="left"/>
    </xf>
    <xf numFmtId="0" fontId="5" fillId="9" borderId="25" xfId="0" applyFont="1" applyFill="1" applyBorder="1" applyAlignment="1" applyProtection="1">
      <alignment horizontal="left"/>
    </xf>
    <xf numFmtId="0" fontId="5" fillId="9" borderId="14" xfId="0" applyFont="1" applyFill="1" applyBorder="1" applyAlignment="1" applyProtection="1">
      <alignment horizontal="left"/>
    </xf>
    <xf numFmtId="0" fontId="6" fillId="2" borderId="23" xfId="0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/>
    </xf>
    <xf numFmtId="0" fontId="5" fillId="2" borderId="25" xfId="0" applyFont="1" applyFill="1" applyBorder="1" applyAlignment="1" applyProtection="1">
      <alignment horizontal="left"/>
    </xf>
    <xf numFmtId="0" fontId="5" fillId="2" borderId="14" xfId="0" applyFont="1" applyFill="1" applyBorder="1" applyAlignment="1" applyProtection="1">
      <alignment horizontal="left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9" borderId="23" xfId="0" applyFont="1" applyFill="1" applyBorder="1" applyAlignment="1" applyProtection="1">
      <alignment horizontal="left" vertical="center"/>
    </xf>
    <xf numFmtId="0" fontId="5" fillId="9" borderId="14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wrapText="1"/>
    </xf>
    <xf numFmtId="0" fontId="6" fillId="0" borderId="37" xfId="0" applyFont="1" applyBorder="1" applyAlignment="1" applyProtection="1">
      <alignment horizontal="left" wrapText="1"/>
    </xf>
    <xf numFmtId="0" fontId="6" fillId="0" borderId="13" xfId="0" applyFont="1" applyBorder="1" applyAlignment="1" applyProtection="1">
      <alignment horizontal="left" wrapText="1"/>
    </xf>
    <xf numFmtId="0" fontId="5" fillId="9" borderId="25" xfId="0" applyFont="1" applyFill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 wrapText="1"/>
    </xf>
    <xf numFmtId="0" fontId="6" fillId="0" borderId="48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6" fillId="0" borderId="49" xfId="0" applyFont="1" applyBorder="1" applyAlignment="1" applyProtection="1">
      <alignment horizontal="left" vertical="center" wrapText="1"/>
    </xf>
    <xf numFmtId="0" fontId="6" fillId="0" borderId="50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36" xfId="0" applyFont="1" applyBorder="1" applyAlignment="1" applyProtection="1">
      <alignment horizontal="left" vertical="center" wrapText="1"/>
    </xf>
    <xf numFmtId="0" fontId="6" fillId="0" borderId="38" xfId="0" applyFont="1" applyBorder="1" applyAlignment="1" applyProtection="1">
      <alignment horizontal="left" vertical="center" wrapText="1"/>
    </xf>
    <xf numFmtId="0" fontId="6" fillId="0" borderId="39" xfId="0" applyFont="1" applyBorder="1" applyAlignment="1" applyProtection="1">
      <alignment horizontal="left" vertical="center" wrapText="1"/>
    </xf>
    <xf numFmtId="0" fontId="6" fillId="0" borderId="40" xfId="0" applyFont="1" applyBorder="1" applyAlignment="1" applyProtection="1">
      <alignment horizontal="left" vertical="center" wrapText="1"/>
    </xf>
    <xf numFmtId="0" fontId="6" fillId="0" borderId="41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wrapText="1"/>
    </xf>
    <xf numFmtId="0" fontId="6" fillId="0" borderId="42" xfId="0" applyFont="1" applyBorder="1" applyAlignment="1" applyProtection="1">
      <alignment horizontal="left" wrapText="1"/>
    </xf>
    <xf numFmtId="0" fontId="6" fillId="0" borderId="43" xfId="0" applyFont="1" applyBorder="1" applyAlignment="1" applyProtection="1">
      <alignment horizontal="left" wrapText="1"/>
    </xf>
    <xf numFmtId="0" fontId="6" fillId="0" borderId="45" xfId="0" applyFont="1" applyBorder="1" applyAlignment="1" applyProtection="1">
      <alignment horizontal="left" vertical="center" wrapText="1"/>
    </xf>
    <xf numFmtId="0" fontId="6" fillId="0" borderId="46" xfId="0" applyFont="1" applyBorder="1" applyAlignment="1" applyProtection="1">
      <alignment horizontal="left" vertical="center" wrapText="1"/>
    </xf>
    <xf numFmtId="0" fontId="6" fillId="0" borderId="47" xfId="0" applyFont="1" applyBorder="1" applyAlignment="1" applyProtection="1">
      <alignment horizontal="left" vertical="center" wrapText="1"/>
    </xf>
    <xf numFmtId="0" fontId="6" fillId="0" borderId="61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62" xfId="0" applyFont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5" fillId="9" borderId="23" xfId="0" applyFont="1" applyFill="1" applyBorder="1" applyAlignment="1" applyProtection="1">
      <alignment horizontal="left" vertical="center" wrapText="1"/>
    </xf>
    <xf numFmtId="0" fontId="5" fillId="9" borderId="25" xfId="0" applyFont="1" applyFill="1" applyBorder="1" applyAlignment="1" applyProtection="1">
      <alignment horizontal="left" vertical="center" wrapText="1"/>
    </xf>
    <xf numFmtId="0" fontId="5" fillId="9" borderId="14" xfId="0" applyFont="1" applyFill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37" xfId="0" applyFont="1" applyFill="1" applyBorder="1" applyAlignment="1" applyProtection="1">
      <alignment horizontal="justify" vertical="center" wrapText="1"/>
    </xf>
    <xf numFmtId="0" fontId="6" fillId="2" borderId="13" xfId="0" applyFont="1" applyFill="1" applyBorder="1" applyAlignment="1" applyProtection="1">
      <alignment horizontal="justify" vertical="center" wrapText="1"/>
    </xf>
    <xf numFmtId="0" fontId="5" fillId="9" borderId="23" xfId="0" applyFont="1" applyFill="1" applyBorder="1" applyAlignment="1" applyProtection="1">
      <alignment horizontal="center" vertical="center" wrapText="1"/>
    </xf>
    <xf numFmtId="0" fontId="5" fillId="9" borderId="25" xfId="0" applyFont="1" applyFill="1" applyBorder="1" applyAlignment="1" applyProtection="1">
      <alignment horizontal="center" vertical="center" wrapText="1"/>
    </xf>
    <xf numFmtId="0" fontId="5" fillId="9" borderId="14" xfId="0" applyFont="1" applyFill="1" applyBorder="1" applyAlignment="1" applyProtection="1">
      <alignment horizontal="center" vertical="center" wrapText="1"/>
    </xf>
    <xf numFmtId="0" fontId="5" fillId="3" borderId="49" xfId="0" applyFont="1" applyFill="1" applyBorder="1" applyAlignment="1" applyProtection="1">
      <alignment horizontal="left" wrapText="1"/>
    </xf>
    <xf numFmtId="0" fontId="6" fillId="6" borderId="23" xfId="0" applyFont="1" applyFill="1" applyBorder="1" applyAlignment="1" applyProtection="1">
      <alignment horizontal="left" vertical="center" wrapText="1"/>
    </xf>
    <xf numFmtId="0" fontId="6" fillId="6" borderId="14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horizontal="left" vertical="center" wrapText="1"/>
    </xf>
    <xf numFmtId="0" fontId="6" fillId="2" borderId="21" xfId="0" applyFont="1" applyFill="1" applyBorder="1" applyAlignment="1" applyProtection="1">
      <alignment horizontal="justify" vertical="center" wrapText="1"/>
    </xf>
    <xf numFmtId="0" fontId="6" fillId="2" borderId="40" xfId="0" applyFont="1" applyFill="1" applyBorder="1" applyAlignment="1" applyProtection="1">
      <alignment horizontal="justify" vertical="center" wrapText="1"/>
    </xf>
    <xf numFmtId="0" fontId="6" fillId="2" borderId="62" xfId="0" applyFont="1" applyFill="1" applyBorder="1" applyAlignment="1" applyProtection="1">
      <alignment horizontal="justify" vertical="center" wrapText="1"/>
    </xf>
    <xf numFmtId="0" fontId="5" fillId="4" borderId="23" xfId="0" applyFont="1" applyFill="1" applyBorder="1" applyAlignment="1" applyProtection="1">
      <alignment horizontal="center" vertical="center" wrapText="1"/>
    </xf>
    <xf numFmtId="0" fontId="5" fillId="4" borderId="25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justify" vertical="center" wrapText="1"/>
    </xf>
    <xf numFmtId="0" fontId="6" fillId="2" borderId="48" xfId="0" applyFont="1" applyFill="1" applyBorder="1" applyAlignment="1" applyProtection="1">
      <alignment horizontal="justify" vertical="center" wrapText="1"/>
    </xf>
    <xf numFmtId="0" fontId="6" fillId="2" borderId="10" xfId="0" applyFont="1" applyFill="1" applyBorder="1" applyAlignment="1" applyProtection="1">
      <alignment horizontal="justify" vertical="center" wrapText="1"/>
    </xf>
    <xf numFmtId="0" fontId="5" fillId="9" borderId="68" xfId="0" applyFont="1" applyFill="1" applyBorder="1" applyAlignment="1" applyProtection="1">
      <alignment horizontal="left" vertical="center" wrapText="1"/>
    </xf>
    <xf numFmtId="0" fontId="5" fillId="9" borderId="67" xfId="0" applyFont="1" applyFill="1" applyBorder="1" applyAlignment="1" applyProtection="1">
      <alignment horizontal="left" vertical="center" wrapText="1"/>
    </xf>
    <xf numFmtId="0" fontId="5" fillId="9" borderId="66" xfId="0" applyFont="1" applyFill="1" applyBorder="1" applyAlignment="1" applyProtection="1">
      <alignment horizontal="left" vertical="center" wrapText="1"/>
    </xf>
    <xf numFmtId="0" fontId="5" fillId="9" borderId="65" xfId="0" applyFont="1" applyFill="1" applyBorder="1" applyAlignment="1" applyProtection="1">
      <alignment horizontal="center" vertical="center" wrapText="1"/>
    </xf>
    <xf numFmtId="0" fontId="5" fillId="9" borderId="37" xfId="0" applyFont="1" applyFill="1" applyBorder="1" applyAlignment="1" applyProtection="1">
      <alignment horizontal="center" vertical="center" wrapText="1"/>
    </xf>
    <xf numFmtId="0" fontId="5" fillId="9" borderId="64" xfId="0" applyFont="1" applyFill="1" applyBorder="1" applyAlignment="1" applyProtection="1">
      <alignment horizontal="center" vertical="center" wrapText="1"/>
    </xf>
    <xf numFmtId="0" fontId="12" fillId="11" borderId="73" xfId="0" applyFont="1" applyFill="1" applyBorder="1" applyAlignment="1">
      <alignment horizontal="center"/>
    </xf>
    <xf numFmtId="0" fontId="12" fillId="11" borderId="63" xfId="0" applyFont="1" applyFill="1" applyBorder="1" applyAlignment="1">
      <alignment horizontal="center"/>
    </xf>
    <xf numFmtId="8" fontId="13" fillId="11" borderId="71" xfId="0" applyNumberFormat="1" applyFont="1" applyFill="1" applyBorder="1" applyAlignment="1">
      <alignment horizontal="center"/>
    </xf>
    <xf numFmtId="0" fontId="13" fillId="11" borderId="71" xfId="0" applyFont="1" applyFill="1" applyBorder="1" applyAlignment="1">
      <alignment horizontal="center"/>
    </xf>
    <xf numFmtId="0" fontId="13" fillId="11" borderId="69" xfId="0" applyFont="1" applyFill="1" applyBorder="1" applyAlignment="1">
      <alignment horizontal="center"/>
    </xf>
    <xf numFmtId="0" fontId="13" fillId="11" borderId="46" xfId="0" applyFont="1" applyFill="1" applyBorder="1" applyAlignment="1">
      <alignment horizontal="center"/>
    </xf>
    <xf numFmtId="0" fontId="13" fillId="11" borderId="70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37" xfId="0" applyFont="1" applyFill="1" applyBorder="1" applyAlignment="1">
      <alignment horizontal="center"/>
    </xf>
    <xf numFmtId="0" fontId="12" fillId="11" borderId="64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37" xfId="0" applyFont="1" applyFill="1" applyBorder="1" applyAlignment="1">
      <alignment horizontal="center"/>
    </xf>
    <xf numFmtId="0" fontId="0" fillId="6" borderId="64" xfId="0" applyFont="1" applyFill="1" applyBorder="1" applyAlignment="1">
      <alignment horizontal="center"/>
    </xf>
    <xf numFmtId="8" fontId="12" fillId="11" borderId="65" xfId="0" applyNumberFormat="1" applyFont="1" applyFill="1" applyBorder="1" applyAlignment="1">
      <alignment horizontal="right"/>
    </xf>
    <xf numFmtId="8" fontId="12" fillId="11" borderId="37" xfId="0" applyNumberFormat="1" applyFont="1" applyFill="1" applyBorder="1" applyAlignment="1">
      <alignment horizontal="right"/>
    </xf>
    <xf numFmtId="8" fontId="12" fillId="11" borderId="13" xfId="0" applyNumberFormat="1" applyFont="1" applyFill="1" applyBorder="1" applyAlignment="1">
      <alignment horizontal="right"/>
    </xf>
    <xf numFmtId="0" fontId="12" fillId="6" borderId="29" xfId="0" applyFont="1" applyFill="1" applyBorder="1" applyAlignment="1">
      <alignment horizontal="center"/>
    </xf>
    <xf numFmtId="0" fontId="12" fillId="6" borderId="48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</cellXfs>
  <cellStyles count="4">
    <cellStyle name="Normal" xfId="0" builtinId="0"/>
    <cellStyle name="Título 1 1" xfId="1" xr:uid="{00000000-0005-0000-0000-000001000000}"/>
    <cellStyle name="Título 1 1 1" xfId="2" xr:uid="{00000000-0005-0000-0000-000002000000}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0"/>
  <sheetViews>
    <sheetView tabSelected="1" topLeftCell="A4" zoomScaleNormal="100" workbookViewId="0">
      <selection activeCell="K18" sqref="K18"/>
    </sheetView>
  </sheetViews>
  <sheetFormatPr defaultRowHeight="15" x14ac:dyDescent="0.25"/>
  <cols>
    <col min="1" max="1" width="3.42578125" style="25" customWidth="1"/>
    <col min="2" max="2" width="8.140625" style="25" customWidth="1"/>
    <col min="3" max="3" width="52.28515625" style="34" customWidth="1"/>
    <col min="4" max="4" width="7.85546875" style="34" customWidth="1"/>
    <col min="5" max="5" width="13.28515625" style="34" customWidth="1"/>
    <col min="6" max="6" width="14.5703125" style="34" customWidth="1"/>
    <col min="7" max="16384" width="9.140625" style="25"/>
  </cols>
  <sheetData>
    <row r="1" spans="2:6" ht="8.25" customHeight="1" x14ac:dyDescent="0.25">
      <c r="B1" s="27"/>
      <c r="C1" s="27"/>
      <c r="D1" s="27"/>
      <c r="E1" s="27"/>
      <c r="F1" s="27"/>
    </row>
    <row r="2" spans="2:6" ht="18.75" x14ac:dyDescent="0.3">
      <c r="B2" s="142"/>
      <c r="C2" s="143"/>
      <c r="D2" s="143"/>
      <c r="E2" s="143"/>
      <c r="F2" s="143"/>
    </row>
    <row r="3" spans="2:6" ht="18.75" x14ac:dyDescent="0.3">
      <c r="B3" s="142"/>
      <c r="C3" s="143" t="s">
        <v>158</v>
      </c>
      <c r="D3" s="143"/>
      <c r="E3" s="142" t="s">
        <v>159</v>
      </c>
      <c r="F3" s="143"/>
    </row>
    <row r="4" spans="2:6" ht="8.25" customHeight="1" thickBot="1" x14ac:dyDescent="0.3">
      <c r="B4" s="27"/>
      <c r="C4" s="27"/>
      <c r="D4" s="27"/>
      <c r="E4" s="27"/>
      <c r="F4" s="27"/>
    </row>
    <row r="5" spans="2:6" s="27" customFormat="1" ht="15.75" customHeight="1" thickBot="1" x14ac:dyDescent="0.25">
      <c r="B5" s="203" t="s">
        <v>0</v>
      </c>
      <c r="C5" s="204"/>
      <c r="D5" s="204"/>
      <c r="E5" s="204"/>
      <c r="F5" s="205"/>
    </row>
    <row r="6" spans="2:6" s="27" customFormat="1" ht="15.95" customHeight="1" thickBot="1" x14ac:dyDescent="0.3">
      <c r="B6" s="28" t="s">
        <v>1</v>
      </c>
      <c r="C6" s="29" t="s">
        <v>156</v>
      </c>
      <c r="D6" s="206" t="s">
        <v>160</v>
      </c>
      <c r="E6" s="207"/>
      <c r="F6" s="208"/>
    </row>
    <row r="7" spans="2:6" s="27" customFormat="1" ht="15.95" customHeight="1" thickBot="1" x14ac:dyDescent="0.3">
      <c r="B7" s="28" t="s">
        <v>2</v>
      </c>
      <c r="C7" s="29" t="s">
        <v>3</v>
      </c>
      <c r="D7" s="209" t="s">
        <v>4</v>
      </c>
      <c r="E7" s="210"/>
      <c r="F7" s="17"/>
    </row>
    <row r="8" spans="2:6" s="27" customFormat="1" ht="15.75" customHeight="1" thickBot="1" x14ac:dyDescent="0.3">
      <c r="B8" s="30" t="s">
        <v>5</v>
      </c>
      <c r="C8" s="214" t="s">
        <v>6</v>
      </c>
      <c r="D8" s="215"/>
      <c r="E8" s="216"/>
      <c r="F8" s="18"/>
    </row>
    <row r="9" spans="2:6" s="27" customFormat="1" ht="18" customHeight="1" thickBot="1" x14ac:dyDescent="0.25">
      <c r="B9" s="31" t="s">
        <v>7</v>
      </c>
      <c r="C9" s="32" t="s">
        <v>8</v>
      </c>
      <c r="D9" s="211"/>
      <c r="E9" s="212"/>
      <c r="F9" s="213"/>
    </row>
    <row r="10" spans="2:6" s="27" customFormat="1" ht="15.95" customHeight="1" thickBot="1" x14ac:dyDescent="0.3">
      <c r="B10" s="28" t="s">
        <v>9</v>
      </c>
      <c r="C10" s="214" t="s">
        <v>10</v>
      </c>
      <c r="D10" s="215"/>
      <c r="E10" s="216"/>
      <c r="F10" s="17" t="s">
        <v>185</v>
      </c>
    </row>
    <row r="11" spans="2:6" s="27" customFormat="1" ht="18.75" customHeight="1" thickBot="1" x14ac:dyDescent="0.25">
      <c r="B11" s="99" t="s">
        <v>11</v>
      </c>
      <c r="C11" s="217" t="s">
        <v>161</v>
      </c>
      <c r="D11" s="218"/>
      <c r="E11" s="218"/>
      <c r="F11" s="219"/>
    </row>
    <row r="12" spans="2:6" s="27" customFormat="1" ht="15.95" customHeight="1" thickBot="1" x14ac:dyDescent="0.3">
      <c r="B12" s="28" t="s">
        <v>12</v>
      </c>
      <c r="C12" s="196" t="s">
        <v>13</v>
      </c>
      <c r="D12" s="197"/>
      <c r="E12" s="198"/>
      <c r="F12" s="1">
        <v>43101</v>
      </c>
    </row>
    <row r="13" spans="2:6" s="27" customFormat="1" ht="15.95" customHeight="1" thickBot="1" x14ac:dyDescent="0.3">
      <c r="B13" s="28" t="s">
        <v>14</v>
      </c>
      <c r="C13" s="33" t="s">
        <v>15</v>
      </c>
      <c r="D13" s="33"/>
      <c r="E13" s="199" t="s">
        <v>162</v>
      </c>
      <c r="F13" s="200"/>
    </row>
    <row r="14" spans="2:6" s="27" customFormat="1" ht="11.25" customHeight="1" x14ac:dyDescent="0.25">
      <c r="B14" s="53"/>
      <c r="C14" s="53"/>
      <c r="D14" s="53"/>
      <c r="E14" s="53"/>
      <c r="F14" s="53"/>
    </row>
    <row r="15" spans="2:6" s="27" customFormat="1" ht="20.25" x14ac:dyDescent="0.3">
      <c r="B15" s="100" t="s">
        <v>16</v>
      </c>
      <c r="C15" s="53"/>
      <c r="D15" s="53"/>
      <c r="E15" s="53"/>
      <c r="F15" s="53"/>
    </row>
    <row r="16" spans="2:6" s="27" customFormat="1" ht="9" customHeight="1" thickBot="1" x14ac:dyDescent="0.3">
      <c r="B16" s="53"/>
      <c r="C16" s="53"/>
      <c r="D16" s="53"/>
      <c r="E16" s="53"/>
      <c r="F16" s="53"/>
    </row>
    <row r="17" spans="2:6" s="27" customFormat="1" ht="15.95" customHeight="1" thickBot="1" x14ac:dyDescent="0.25">
      <c r="B17" s="171" t="s">
        <v>17</v>
      </c>
      <c r="C17" s="172"/>
      <c r="D17" s="172"/>
      <c r="E17" s="172"/>
      <c r="F17" s="191"/>
    </row>
    <row r="18" spans="2:6" s="27" customFormat="1" ht="15.95" customHeight="1" x14ac:dyDescent="0.2">
      <c r="B18" s="35" t="s">
        <v>1</v>
      </c>
      <c r="C18" s="201" t="s">
        <v>18</v>
      </c>
      <c r="D18" s="202"/>
      <c r="E18" s="202"/>
      <c r="F18" s="36">
        <v>3977.23</v>
      </c>
    </row>
    <row r="19" spans="2:6" s="27" customFormat="1" ht="15" customHeight="1" x14ac:dyDescent="0.2">
      <c r="B19" s="37" t="s">
        <v>2</v>
      </c>
      <c r="C19" s="182" t="s">
        <v>19</v>
      </c>
      <c r="D19" s="183"/>
      <c r="E19" s="183"/>
      <c r="F19" s="38">
        <v>0</v>
      </c>
    </row>
    <row r="20" spans="2:6" s="27" customFormat="1" ht="15" customHeight="1" x14ac:dyDescent="0.2">
      <c r="B20" s="37" t="s">
        <v>5</v>
      </c>
      <c r="C20" s="182" t="s">
        <v>20</v>
      </c>
      <c r="D20" s="183"/>
      <c r="E20" s="183"/>
      <c r="F20" s="38">
        <v>0</v>
      </c>
    </row>
    <row r="21" spans="2:6" s="27" customFormat="1" ht="15" customHeight="1" x14ac:dyDescent="0.2">
      <c r="B21" s="39" t="s">
        <v>7</v>
      </c>
      <c r="C21" s="182" t="s">
        <v>21</v>
      </c>
      <c r="D21" s="183"/>
      <c r="E21" s="183"/>
      <c r="F21" s="38">
        <v>0</v>
      </c>
    </row>
    <row r="22" spans="2:6" s="27" customFormat="1" ht="15" customHeight="1" x14ac:dyDescent="0.2">
      <c r="B22" s="39" t="s">
        <v>9</v>
      </c>
      <c r="C22" s="182" t="s">
        <v>22</v>
      </c>
      <c r="D22" s="183"/>
      <c r="E22" s="183"/>
      <c r="F22" s="38">
        <v>0</v>
      </c>
    </row>
    <row r="23" spans="2:6" s="27" customFormat="1" ht="15" customHeight="1" x14ac:dyDescent="0.2">
      <c r="B23" s="39" t="s">
        <v>11</v>
      </c>
      <c r="C23" s="182" t="s">
        <v>23</v>
      </c>
      <c r="D23" s="183"/>
      <c r="E23" s="183"/>
      <c r="F23" s="38">
        <v>0</v>
      </c>
    </row>
    <row r="24" spans="2:6" s="27" customFormat="1" ht="17.25" customHeight="1" thickBot="1" x14ac:dyDescent="0.25">
      <c r="B24" s="40" t="s">
        <v>12</v>
      </c>
      <c r="C24" s="184" t="s">
        <v>24</v>
      </c>
      <c r="D24" s="185"/>
      <c r="E24" s="185"/>
      <c r="F24" s="41">
        <v>0</v>
      </c>
    </row>
    <row r="25" spans="2:6" s="27" customFormat="1" ht="15.95" customHeight="1" thickBot="1" x14ac:dyDescent="0.25">
      <c r="B25" s="42"/>
      <c r="C25" s="42"/>
      <c r="D25" s="42"/>
      <c r="E25" s="43"/>
      <c r="F25" s="44"/>
    </row>
    <row r="26" spans="2:6" s="27" customFormat="1" thickBot="1" x14ac:dyDescent="0.25">
      <c r="B26" s="186" t="s">
        <v>25</v>
      </c>
      <c r="C26" s="187"/>
      <c r="D26" s="188"/>
      <c r="E26" s="120" t="s">
        <v>26</v>
      </c>
      <c r="F26" s="121" t="s">
        <v>27</v>
      </c>
    </row>
    <row r="27" spans="2:6" s="27" customFormat="1" ht="15" customHeight="1" x14ac:dyDescent="0.25">
      <c r="B27" s="45" t="s">
        <v>1</v>
      </c>
      <c r="C27" s="189" t="s">
        <v>28</v>
      </c>
      <c r="D27" s="190"/>
      <c r="E27" s="46" t="s">
        <v>29</v>
      </c>
      <c r="F27" s="20">
        <v>10</v>
      </c>
    </row>
    <row r="28" spans="2:6" s="27" customFormat="1" ht="15.95" customHeight="1" x14ac:dyDescent="0.25">
      <c r="B28" s="37" t="s">
        <v>2</v>
      </c>
      <c r="C28" s="174" t="s">
        <v>30</v>
      </c>
      <c r="D28" s="175"/>
      <c r="E28" s="47" t="s">
        <v>29</v>
      </c>
      <c r="F28" s="19">
        <v>32</v>
      </c>
    </row>
    <row r="29" spans="2:6" s="27" customFormat="1" ht="15.95" customHeight="1" x14ac:dyDescent="0.25">
      <c r="B29" s="37" t="s">
        <v>5</v>
      </c>
      <c r="C29" s="174" t="s">
        <v>157</v>
      </c>
      <c r="D29" s="175"/>
      <c r="E29" s="47" t="s">
        <v>32</v>
      </c>
      <c r="F29" s="19">
        <v>200</v>
      </c>
    </row>
    <row r="30" spans="2:6" s="27" customFormat="1" ht="15.95" customHeight="1" x14ac:dyDescent="0.25">
      <c r="B30" s="37" t="s">
        <v>7</v>
      </c>
      <c r="C30" s="174" t="s">
        <v>33</v>
      </c>
      <c r="D30" s="175"/>
      <c r="E30" s="47" t="s">
        <v>32</v>
      </c>
      <c r="F30" s="19">
        <v>0</v>
      </c>
    </row>
    <row r="31" spans="2:6" s="27" customFormat="1" ht="15.95" customHeight="1" x14ac:dyDescent="0.25">
      <c r="B31" s="37" t="s">
        <v>9</v>
      </c>
      <c r="C31" s="176" t="s">
        <v>34</v>
      </c>
      <c r="D31" s="177"/>
      <c r="E31" s="47" t="s">
        <v>32</v>
      </c>
      <c r="F31" s="48">
        <v>3</v>
      </c>
    </row>
    <row r="32" spans="2:6" s="27" customFormat="1" ht="15.95" customHeight="1" x14ac:dyDescent="0.25">
      <c r="B32" s="37" t="s">
        <v>11</v>
      </c>
      <c r="C32" s="178" t="s">
        <v>35</v>
      </c>
      <c r="D32" s="179"/>
      <c r="E32" s="47" t="s">
        <v>32</v>
      </c>
      <c r="F32" s="49">
        <v>0</v>
      </c>
    </row>
    <row r="33" spans="2:6" s="27" customFormat="1" ht="15.95" customHeight="1" thickBot="1" x14ac:dyDescent="0.3">
      <c r="B33" s="40" t="s">
        <v>12</v>
      </c>
      <c r="C33" s="180" t="s">
        <v>24</v>
      </c>
      <c r="D33" s="181"/>
      <c r="E33" s="50" t="s">
        <v>32</v>
      </c>
      <c r="F33" s="22">
        <v>0</v>
      </c>
    </row>
    <row r="34" spans="2:6" s="54" customFormat="1" ht="15" customHeight="1" thickBot="1" x14ac:dyDescent="0.3">
      <c r="B34" s="51"/>
      <c r="C34" s="52"/>
      <c r="D34" s="52"/>
      <c r="E34" s="53"/>
      <c r="F34" s="26"/>
    </row>
    <row r="35" spans="2:6" s="55" customFormat="1" thickBot="1" x14ac:dyDescent="0.25">
      <c r="B35" s="220" t="s">
        <v>36</v>
      </c>
      <c r="C35" s="225"/>
      <c r="D35" s="225"/>
      <c r="E35" s="221"/>
      <c r="F35" s="122" t="s">
        <v>27</v>
      </c>
    </row>
    <row r="36" spans="2:6" s="55" customFormat="1" x14ac:dyDescent="0.2">
      <c r="B36" s="56" t="s">
        <v>1</v>
      </c>
      <c r="C36" s="226" t="s">
        <v>37</v>
      </c>
      <c r="D36" s="227"/>
      <c r="E36" s="228"/>
      <c r="F36" s="57">
        <v>146.46</v>
      </c>
    </row>
    <row r="37" spans="2:6" s="55" customFormat="1" x14ac:dyDescent="0.2">
      <c r="B37" s="58" t="s">
        <v>2</v>
      </c>
      <c r="C37" s="229" t="s">
        <v>38</v>
      </c>
      <c r="D37" s="230"/>
      <c r="E37" s="231"/>
      <c r="F37" s="49">
        <v>0</v>
      </c>
    </row>
    <row r="38" spans="2:6" s="55" customFormat="1" ht="15.75" thickBot="1" x14ac:dyDescent="0.25">
      <c r="B38" s="59" t="s">
        <v>5</v>
      </c>
      <c r="C38" s="232" t="s">
        <v>39</v>
      </c>
      <c r="D38" s="233"/>
      <c r="E38" s="234"/>
      <c r="F38" s="60">
        <v>0</v>
      </c>
    </row>
    <row r="39" spans="2:6" s="27" customFormat="1" ht="15.95" customHeight="1" thickBot="1" x14ac:dyDescent="0.3">
      <c r="B39" s="61"/>
      <c r="C39" s="61"/>
      <c r="D39" s="61"/>
      <c r="E39" s="61"/>
      <c r="F39" s="62"/>
    </row>
    <row r="40" spans="2:6" s="27" customFormat="1" ht="15.95" customHeight="1" thickBot="1" x14ac:dyDescent="0.25">
      <c r="B40" s="220" t="s">
        <v>40</v>
      </c>
      <c r="C40" s="225"/>
      <c r="D40" s="225"/>
      <c r="E40" s="221"/>
      <c r="F40" s="122" t="s">
        <v>41</v>
      </c>
    </row>
    <row r="41" spans="2:6" s="27" customFormat="1" ht="15.95" customHeight="1" thickBot="1" x14ac:dyDescent="0.25">
      <c r="B41" s="59" t="s">
        <v>1</v>
      </c>
      <c r="C41" s="235" t="s">
        <v>42</v>
      </c>
      <c r="D41" s="236"/>
      <c r="E41" s="237"/>
      <c r="F41" s="63">
        <v>5</v>
      </c>
    </row>
    <row r="42" spans="2:6" s="27" customFormat="1" ht="15.95" customHeight="1" x14ac:dyDescent="0.2">
      <c r="B42" s="64"/>
      <c r="C42" s="65"/>
      <c r="D42" s="65"/>
      <c r="E42" s="65"/>
      <c r="F42" s="66"/>
    </row>
    <row r="43" spans="2:6" s="27" customFormat="1" ht="15.95" customHeight="1" x14ac:dyDescent="0.25">
      <c r="B43" s="67" t="s">
        <v>43</v>
      </c>
      <c r="C43" s="68"/>
      <c r="D43" s="69"/>
      <c r="E43" s="61"/>
      <c r="F43" s="61"/>
    </row>
    <row r="44" spans="2:6" s="27" customFormat="1" ht="15.95" customHeight="1" x14ac:dyDescent="0.25">
      <c r="B44" s="67"/>
      <c r="C44" s="68"/>
      <c r="D44" s="69"/>
      <c r="E44" s="61"/>
      <c r="F44" s="61"/>
    </row>
    <row r="45" spans="2:6" s="26" customFormat="1" ht="15.75" thickBot="1" x14ac:dyDescent="0.3">
      <c r="B45" s="51" t="s">
        <v>44</v>
      </c>
      <c r="C45" s="70"/>
      <c r="D45" s="70"/>
      <c r="E45" s="61"/>
      <c r="F45" s="61"/>
    </row>
    <row r="46" spans="2:6" s="26" customFormat="1" ht="15.75" thickBot="1" x14ac:dyDescent="0.3">
      <c r="B46" s="124">
        <v>1</v>
      </c>
      <c r="C46" s="171" t="s">
        <v>45</v>
      </c>
      <c r="D46" s="172"/>
      <c r="E46" s="191"/>
      <c r="F46" s="125" t="s">
        <v>27</v>
      </c>
    </row>
    <row r="47" spans="2:6" s="26" customFormat="1" x14ac:dyDescent="0.25">
      <c r="B47" s="35" t="s">
        <v>1</v>
      </c>
      <c r="C47" s="192" t="s">
        <v>46</v>
      </c>
      <c r="D47" s="193"/>
      <c r="E47" s="194"/>
      <c r="F47" s="10">
        <f>F18</f>
        <v>3977.23</v>
      </c>
    </row>
    <row r="48" spans="2:6" s="26" customFormat="1" x14ac:dyDescent="0.25">
      <c r="B48" s="37" t="s">
        <v>2</v>
      </c>
      <c r="C48" s="182" t="s">
        <v>47</v>
      </c>
      <c r="D48" s="183"/>
      <c r="E48" s="195"/>
      <c r="F48" s="11">
        <f>F19%*$F$47</f>
        <v>0</v>
      </c>
    </row>
    <row r="49" spans="2:6" s="26" customFormat="1" x14ac:dyDescent="0.25">
      <c r="B49" s="37" t="s">
        <v>5</v>
      </c>
      <c r="C49" s="182" t="s">
        <v>48</v>
      </c>
      <c r="D49" s="183"/>
      <c r="E49" s="195"/>
      <c r="F49" s="11">
        <f>F20%*$F$47</f>
        <v>0</v>
      </c>
    </row>
    <row r="50" spans="2:6" s="26" customFormat="1" x14ac:dyDescent="0.25">
      <c r="B50" s="37" t="s">
        <v>7</v>
      </c>
      <c r="C50" s="222" t="s">
        <v>49</v>
      </c>
      <c r="D50" s="223"/>
      <c r="E50" s="224"/>
      <c r="F50" s="11">
        <f>IF(F21&gt;0,((((F18+F48+F49)/220)*(1+F21%))*15),0)</f>
        <v>0</v>
      </c>
    </row>
    <row r="51" spans="2:6" s="26" customFormat="1" x14ac:dyDescent="0.25">
      <c r="B51" s="37" t="s">
        <v>9</v>
      </c>
      <c r="C51" s="222" t="s">
        <v>50</v>
      </c>
      <c r="D51" s="223"/>
      <c r="E51" s="224"/>
      <c r="F51" s="11">
        <f>IF(F22&gt;0,((((F18+F48+F49)/220)*(1+F22%))*15),0)</f>
        <v>0</v>
      </c>
    </row>
    <row r="52" spans="2:6" s="26" customFormat="1" x14ac:dyDescent="0.25">
      <c r="B52" s="37" t="s">
        <v>11</v>
      </c>
      <c r="C52" s="222" t="s">
        <v>51</v>
      </c>
      <c r="D52" s="223"/>
      <c r="E52" s="224"/>
      <c r="F52" s="11">
        <f>F23</f>
        <v>0</v>
      </c>
    </row>
    <row r="53" spans="2:6" s="26" customFormat="1" ht="15.75" thickBot="1" x14ac:dyDescent="0.3">
      <c r="B53" s="39" t="s">
        <v>12</v>
      </c>
      <c r="C53" s="243" t="str">
        <f>C24</f>
        <v>Outros (especificar)</v>
      </c>
      <c r="D53" s="244"/>
      <c r="E53" s="245"/>
      <c r="F53" s="123">
        <f>F24</f>
        <v>0</v>
      </c>
    </row>
    <row r="54" spans="2:6" s="26" customFormat="1" ht="15.75" customHeight="1" thickBot="1" x14ac:dyDescent="0.3">
      <c r="B54" s="168" t="s">
        <v>52</v>
      </c>
      <c r="C54" s="169"/>
      <c r="D54" s="169"/>
      <c r="E54" s="170"/>
      <c r="F54" s="127">
        <f>SUM(F47:F53)</f>
        <v>3977.23</v>
      </c>
    </row>
    <row r="55" spans="2:6" s="26" customFormat="1" x14ac:dyDescent="0.25">
      <c r="B55" s="52"/>
      <c r="C55" s="52"/>
      <c r="D55" s="52"/>
      <c r="E55" s="71"/>
      <c r="F55" s="71"/>
    </row>
    <row r="56" spans="2:6" s="26" customFormat="1" ht="15.75" thickBot="1" x14ac:dyDescent="0.3">
      <c r="B56" s="51" t="s">
        <v>53</v>
      </c>
      <c r="C56" s="70"/>
      <c r="D56" s="70"/>
      <c r="E56" s="72"/>
      <c r="F56" s="72"/>
    </row>
    <row r="57" spans="2:6" s="26" customFormat="1" ht="15.75" thickBot="1" x14ac:dyDescent="0.3">
      <c r="B57" s="124">
        <v>2</v>
      </c>
      <c r="C57" s="171" t="s">
        <v>54</v>
      </c>
      <c r="D57" s="172"/>
      <c r="E57" s="173"/>
      <c r="F57" s="126" t="s">
        <v>27</v>
      </c>
    </row>
    <row r="58" spans="2:6" s="26" customFormat="1" x14ac:dyDescent="0.25">
      <c r="B58" s="73" t="s">
        <v>1</v>
      </c>
      <c r="C58" s="246" t="s">
        <v>28</v>
      </c>
      <c r="D58" s="247"/>
      <c r="E58" s="248"/>
      <c r="F58" s="74">
        <f>IF(((F27*22)-(6%*$F$18))&gt;0,((F27*22)-(6%*$F$18)),0)</f>
        <v>0</v>
      </c>
    </row>
    <row r="59" spans="2:6" s="26" customFormat="1" x14ac:dyDescent="0.25">
      <c r="B59" s="58" t="s">
        <v>2</v>
      </c>
      <c r="C59" s="238" t="s">
        <v>55</v>
      </c>
      <c r="D59" s="230"/>
      <c r="E59" s="239"/>
      <c r="F59" s="74">
        <f>(F28*22)</f>
        <v>704</v>
      </c>
    </row>
    <row r="60" spans="2:6" s="26" customFormat="1" x14ac:dyDescent="0.25">
      <c r="B60" s="58" t="s">
        <v>5</v>
      </c>
      <c r="C60" s="238" t="s">
        <v>31</v>
      </c>
      <c r="D60" s="230"/>
      <c r="E60" s="239"/>
      <c r="F60" s="9">
        <f>F29</f>
        <v>200</v>
      </c>
    </row>
    <row r="61" spans="2:6" s="26" customFormat="1" x14ac:dyDescent="0.25">
      <c r="B61" s="75" t="s">
        <v>7</v>
      </c>
      <c r="C61" s="238" t="s">
        <v>33</v>
      </c>
      <c r="D61" s="230"/>
      <c r="E61" s="239"/>
      <c r="F61" s="9">
        <f>F30</f>
        <v>0</v>
      </c>
    </row>
    <row r="62" spans="2:6" s="26" customFormat="1" x14ac:dyDescent="0.25">
      <c r="B62" s="58" t="s">
        <v>9</v>
      </c>
      <c r="C62" s="238" t="s">
        <v>34</v>
      </c>
      <c r="D62" s="230"/>
      <c r="E62" s="239"/>
      <c r="F62" s="9">
        <f>F31</f>
        <v>3</v>
      </c>
    </row>
    <row r="63" spans="2:6" s="26" customFormat="1" x14ac:dyDescent="0.25">
      <c r="B63" s="58" t="s">
        <v>11</v>
      </c>
      <c r="C63" s="238" t="s">
        <v>35</v>
      </c>
      <c r="D63" s="230"/>
      <c r="E63" s="239"/>
      <c r="F63" s="9">
        <f>F32</f>
        <v>0</v>
      </c>
    </row>
    <row r="64" spans="2:6" s="26" customFormat="1" ht="15.75" thickBot="1" x14ac:dyDescent="0.3">
      <c r="B64" s="75" t="s">
        <v>12</v>
      </c>
      <c r="C64" s="240" t="str">
        <f>C33</f>
        <v>Outros (especificar)</v>
      </c>
      <c r="D64" s="241"/>
      <c r="E64" s="242"/>
      <c r="F64" s="9">
        <f>F33</f>
        <v>0</v>
      </c>
    </row>
    <row r="65" spans="2:6" s="26" customFormat="1" ht="15.75" customHeight="1" thickBot="1" x14ac:dyDescent="0.3">
      <c r="B65" s="168" t="s">
        <v>56</v>
      </c>
      <c r="C65" s="169"/>
      <c r="D65" s="169"/>
      <c r="E65" s="170"/>
      <c r="F65" s="127">
        <f>SUM(F58:F64)</f>
        <v>907</v>
      </c>
    </row>
    <row r="66" spans="2:6" s="26" customFormat="1" x14ac:dyDescent="0.25">
      <c r="B66" s="52"/>
      <c r="C66" s="52"/>
      <c r="D66" s="52"/>
      <c r="E66" s="71"/>
      <c r="F66" s="71"/>
    </row>
    <row r="67" spans="2:6" s="26" customFormat="1" ht="15.75" thickBot="1" x14ac:dyDescent="0.3">
      <c r="B67" s="51" t="s">
        <v>57</v>
      </c>
      <c r="C67" s="52"/>
      <c r="D67" s="52"/>
      <c r="E67" s="71"/>
      <c r="F67" s="71"/>
    </row>
    <row r="68" spans="2:6" s="26" customFormat="1" ht="15.75" thickBot="1" x14ac:dyDescent="0.3">
      <c r="B68" s="128">
        <v>3</v>
      </c>
      <c r="C68" s="171" t="s">
        <v>58</v>
      </c>
      <c r="D68" s="172"/>
      <c r="E68" s="173"/>
      <c r="F68" s="129" t="s">
        <v>27</v>
      </c>
    </row>
    <row r="69" spans="2:6" s="26" customFormat="1" x14ac:dyDescent="0.25">
      <c r="B69" s="73" t="s">
        <v>1</v>
      </c>
      <c r="C69" s="249" t="s">
        <v>37</v>
      </c>
      <c r="D69" s="227"/>
      <c r="E69" s="228"/>
      <c r="F69" s="7">
        <f>F36</f>
        <v>146.46</v>
      </c>
    </row>
    <row r="70" spans="2:6" s="26" customFormat="1" ht="15.75" thickBot="1" x14ac:dyDescent="0.3">
      <c r="B70" s="58" t="s">
        <v>2</v>
      </c>
      <c r="C70" s="238" t="s">
        <v>38</v>
      </c>
      <c r="D70" s="230"/>
      <c r="E70" s="231"/>
      <c r="F70" s="21">
        <v>0</v>
      </c>
    </row>
    <row r="71" spans="2:6" s="26" customFormat="1" ht="15.75" customHeight="1" thickBot="1" x14ac:dyDescent="0.3">
      <c r="B71" s="168" t="s">
        <v>59</v>
      </c>
      <c r="C71" s="169"/>
      <c r="D71" s="169"/>
      <c r="E71" s="170"/>
      <c r="F71" s="127">
        <f>SUM(F69:F70)</f>
        <v>146.46</v>
      </c>
    </row>
    <row r="72" spans="2:6" s="26" customFormat="1" ht="9.75" customHeight="1" x14ac:dyDescent="0.25">
      <c r="B72" s="52"/>
      <c r="C72" s="52"/>
      <c r="D72" s="52"/>
      <c r="E72" s="71"/>
      <c r="F72" s="71"/>
    </row>
    <row r="73" spans="2:6" s="77" customFormat="1" x14ac:dyDescent="0.25">
      <c r="B73" s="51" t="s">
        <v>60</v>
      </c>
      <c r="C73" s="52"/>
      <c r="D73" s="76"/>
      <c r="E73" s="53"/>
      <c r="F73" s="53"/>
    </row>
    <row r="74" spans="2:6" s="77" customFormat="1" ht="15.75" thickBot="1" x14ac:dyDescent="0.3">
      <c r="B74" s="51" t="s">
        <v>61</v>
      </c>
      <c r="C74" s="52"/>
      <c r="D74" s="76"/>
      <c r="E74" s="53"/>
      <c r="F74" s="53"/>
    </row>
    <row r="75" spans="2:6" s="77" customFormat="1" ht="15.75" thickBot="1" x14ac:dyDescent="0.3">
      <c r="B75" s="130" t="s">
        <v>62</v>
      </c>
      <c r="C75" s="220" t="s">
        <v>63</v>
      </c>
      <c r="D75" s="221"/>
      <c r="E75" s="122" t="s">
        <v>41</v>
      </c>
      <c r="F75" s="131" t="s">
        <v>27</v>
      </c>
    </row>
    <row r="76" spans="2:6" s="77" customFormat="1" ht="15" customHeight="1" x14ac:dyDescent="0.25">
      <c r="B76" s="78" t="s">
        <v>1</v>
      </c>
      <c r="C76" s="226" t="s">
        <v>64</v>
      </c>
      <c r="D76" s="228"/>
      <c r="E76" s="101">
        <v>20</v>
      </c>
      <c r="F76" s="5">
        <f>E76%*$F$54</f>
        <v>795.44600000000003</v>
      </c>
    </row>
    <row r="77" spans="2:6" s="77" customFormat="1" x14ac:dyDescent="0.25">
      <c r="B77" s="2" t="s">
        <v>2</v>
      </c>
      <c r="C77" s="229" t="s">
        <v>65</v>
      </c>
      <c r="D77" s="231"/>
      <c r="E77" s="102">
        <v>1.5</v>
      </c>
      <c r="F77" s="5">
        <f t="shared" ref="F77:F83" si="0">E77%*$F$54</f>
        <v>59.658449999999995</v>
      </c>
    </row>
    <row r="78" spans="2:6" s="77" customFormat="1" x14ac:dyDescent="0.25">
      <c r="B78" s="2" t="s">
        <v>5</v>
      </c>
      <c r="C78" s="229" t="s">
        <v>66</v>
      </c>
      <c r="D78" s="231"/>
      <c r="E78" s="103">
        <v>1</v>
      </c>
      <c r="F78" s="5">
        <f t="shared" si="0"/>
        <v>39.772300000000001</v>
      </c>
    </row>
    <row r="79" spans="2:6" s="77" customFormat="1" ht="15" customHeight="1" x14ac:dyDescent="0.25">
      <c r="B79" s="2" t="s">
        <v>7</v>
      </c>
      <c r="C79" s="229" t="s">
        <v>67</v>
      </c>
      <c r="D79" s="231"/>
      <c r="E79" s="104">
        <v>0.2</v>
      </c>
      <c r="F79" s="5">
        <f t="shared" si="0"/>
        <v>7.9544600000000001</v>
      </c>
    </row>
    <row r="80" spans="2:6" s="77" customFormat="1" x14ac:dyDescent="0.25">
      <c r="B80" s="2" t="s">
        <v>9</v>
      </c>
      <c r="C80" s="229" t="s">
        <v>68</v>
      </c>
      <c r="D80" s="231"/>
      <c r="E80" s="105">
        <v>2.5</v>
      </c>
      <c r="F80" s="5">
        <f t="shared" si="0"/>
        <v>99.430750000000003</v>
      </c>
    </row>
    <row r="81" spans="2:6" s="77" customFormat="1" x14ac:dyDescent="0.25">
      <c r="B81" s="2" t="s">
        <v>11</v>
      </c>
      <c r="C81" s="229" t="s">
        <v>69</v>
      </c>
      <c r="D81" s="231"/>
      <c r="E81" s="105">
        <v>8</v>
      </c>
      <c r="F81" s="5">
        <f t="shared" si="0"/>
        <v>318.17840000000001</v>
      </c>
    </row>
    <row r="82" spans="2:6" s="77" customFormat="1" x14ac:dyDescent="0.25">
      <c r="B82" s="2" t="s">
        <v>12</v>
      </c>
      <c r="C82" s="229" t="s">
        <v>70</v>
      </c>
      <c r="D82" s="231"/>
      <c r="E82" s="105">
        <v>3</v>
      </c>
      <c r="F82" s="5">
        <f t="shared" si="0"/>
        <v>119.31689999999999</v>
      </c>
    </row>
    <row r="83" spans="2:6" s="77" customFormat="1" ht="15.75" thickBot="1" x14ac:dyDescent="0.3">
      <c r="B83" s="23" t="s">
        <v>14</v>
      </c>
      <c r="C83" s="250" t="s">
        <v>71</v>
      </c>
      <c r="D83" s="251"/>
      <c r="E83" s="106">
        <v>0.6</v>
      </c>
      <c r="F83" s="5">
        <f t="shared" si="0"/>
        <v>23.863379999999999</v>
      </c>
    </row>
    <row r="84" spans="2:6" s="77" customFormat="1" ht="15.75" thickBot="1" x14ac:dyDescent="0.3">
      <c r="B84" s="220" t="s">
        <v>72</v>
      </c>
      <c r="C84" s="225"/>
      <c r="D84" s="221"/>
      <c r="E84" s="132">
        <f>SUM(E76:E83)</f>
        <v>36.800000000000004</v>
      </c>
      <c r="F84" s="133">
        <f>SUM(F76:F83)</f>
        <v>1463.6206400000001</v>
      </c>
    </row>
    <row r="85" spans="2:6" s="77" customFormat="1" ht="12" customHeight="1" x14ac:dyDescent="0.25">
      <c r="B85" s="52"/>
      <c r="C85" s="52"/>
      <c r="D85" s="76"/>
      <c r="E85" s="107"/>
      <c r="F85" s="71"/>
    </row>
    <row r="86" spans="2:6" s="77" customFormat="1" ht="15.75" thickBot="1" x14ac:dyDescent="0.3">
      <c r="B86" s="51" t="s">
        <v>73</v>
      </c>
      <c r="C86" s="52"/>
      <c r="D86" s="76"/>
      <c r="E86" s="107"/>
      <c r="F86" s="71"/>
    </row>
    <row r="87" spans="2:6" s="77" customFormat="1" ht="15.75" thickBot="1" x14ac:dyDescent="0.3">
      <c r="B87" s="130" t="s">
        <v>74</v>
      </c>
      <c r="C87" s="220" t="s">
        <v>75</v>
      </c>
      <c r="D87" s="221"/>
      <c r="E87" s="122" t="s">
        <v>41</v>
      </c>
      <c r="F87" s="134" t="s">
        <v>27</v>
      </c>
    </row>
    <row r="88" spans="2:6" s="26" customFormat="1" x14ac:dyDescent="0.25">
      <c r="B88" s="78" t="s">
        <v>1</v>
      </c>
      <c r="C88" s="226" t="s">
        <v>76</v>
      </c>
      <c r="D88" s="228"/>
      <c r="E88" s="101">
        <f>(1/12)*100</f>
        <v>8.3333333333333321</v>
      </c>
      <c r="F88" s="5">
        <f>E88%*$F$54</f>
        <v>331.43583333333328</v>
      </c>
    </row>
    <row r="89" spans="2:6" s="27" customFormat="1" ht="15.75" thickBot="1" x14ac:dyDescent="0.25">
      <c r="B89" s="3" t="s">
        <v>2</v>
      </c>
      <c r="C89" s="250" t="s">
        <v>77</v>
      </c>
      <c r="D89" s="251"/>
      <c r="E89" s="108">
        <f>(1/3)/12*100</f>
        <v>2.7777777777777777</v>
      </c>
      <c r="F89" s="5">
        <f>E89%*$F$54</f>
        <v>110.47861111111111</v>
      </c>
    </row>
    <row r="90" spans="2:6" s="27" customFormat="1" thickBot="1" x14ac:dyDescent="0.25">
      <c r="B90" s="252" t="s">
        <v>78</v>
      </c>
      <c r="C90" s="253"/>
      <c r="D90" s="254"/>
      <c r="E90" s="109">
        <f>SUM(E88:E89)</f>
        <v>11.111111111111111</v>
      </c>
      <c r="F90" s="79">
        <f>SUM(F88:F89)</f>
        <v>441.91444444444437</v>
      </c>
    </row>
    <row r="91" spans="2:6" s="27" customFormat="1" ht="15.75" thickBot="1" x14ac:dyDescent="0.25">
      <c r="B91" s="24" t="s">
        <v>5</v>
      </c>
      <c r="C91" s="235" t="s">
        <v>79</v>
      </c>
      <c r="D91" s="237"/>
      <c r="E91" s="110">
        <f>E84*E90%</f>
        <v>4.0888888888888895</v>
      </c>
      <c r="F91" s="5">
        <f>E91%*$F$54</f>
        <v>162.62451555555558</v>
      </c>
    </row>
    <row r="92" spans="2:6" s="27" customFormat="1" thickBot="1" x14ac:dyDescent="0.25">
      <c r="B92" s="220" t="s">
        <v>72</v>
      </c>
      <c r="C92" s="225"/>
      <c r="D92" s="221"/>
      <c r="E92" s="132">
        <f>E90+E91</f>
        <v>15.2</v>
      </c>
      <c r="F92" s="135">
        <f>F90+F91</f>
        <v>604.53895999999997</v>
      </c>
    </row>
    <row r="93" spans="2:6" s="27" customFormat="1" ht="12.75" customHeight="1" x14ac:dyDescent="0.2">
      <c r="B93" s="76"/>
      <c r="C93" s="65"/>
      <c r="D93" s="80"/>
      <c r="E93" s="111"/>
      <c r="F93" s="81"/>
    </row>
    <row r="94" spans="2:6" s="27" customFormat="1" thickBot="1" x14ac:dyDescent="0.25">
      <c r="B94" s="51" t="s">
        <v>80</v>
      </c>
      <c r="C94" s="52"/>
      <c r="D94" s="76"/>
      <c r="E94" s="107"/>
      <c r="F94" s="71"/>
    </row>
    <row r="95" spans="2:6" s="27" customFormat="1" thickBot="1" x14ac:dyDescent="0.25">
      <c r="B95" s="130" t="s">
        <v>81</v>
      </c>
      <c r="C95" s="220" t="s">
        <v>82</v>
      </c>
      <c r="D95" s="221"/>
      <c r="E95" s="122" t="s">
        <v>41</v>
      </c>
      <c r="F95" s="136" t="s">
        <v>27</v>
      </c>
    </row>
    <row r="96" spans="2:6" s="27" customFormat="1" x14ac:dyDescent="0.2">
      <c r="B96" s="78" t="s">
        <v>1</v>
      </c>
      <c r="C96" s="226" t="s">
        <v>82</v>
      </c>
      <c r="D96" s="228"/>
      <c r="E96" s="101">
        <f>((6/12)*E84%*35.5%*81.2%*((1.86/25))/12)*100</f>
        <v>3.2884700800000007E-2</v>
      </c>
      <c r="F96" s="5">
        <f>E96%*$F$54</f>
        <v>1.3079001856278403</v>
      </c>
    </row>
    <row r="97" spans="2:6" s="27" customFormat="1" ht="15.75" thickBot="1" x14ac:dyDescent="0.25">
      <c r="B97" s="24" t="s">
        <v>2</v>
      </c>
      <c r="C97" s="250" t="s">
        <v>83</v>
      </c>
      <c r="D97" s="251"/>
      <c r="E97" s="102">
        <f>E84%*E96</f>
        <v>1.2101569894400003E-2</v>
      </c>
      <c r="F97" s="5">
        <f>E97%*$F$54</f>
        <v>0.48130726831104526</v>
      </c>
    </row>
    <row r="98" spans="2:6" s="27" customFormat="1" thickBot="1" x14ac:dyDescent="0.25">
      <c r="B98" s="220" t="s">
        <v>72</v>
      </c>
      <c r="C98" s="225"/>
      <c r="D98" s="221"/>
      <c r="E98" s="132">
        <f>SUM(E96:E97)</f>
        <v>4.4986270694400012E-2</v>
      </c>
      <c r="F98" s="133">
        <f>SUM(F96:F97)</f>
        <v>1.7892074539388856</v>
      </c>
    </row>
    <row r="99" spans="2:6" s="27" customFormat="1" ht="12.75" customHeight="1" x14ac:dyDescent="0.2">
      <c r="B99" s="76"/>
      <c r="C99" s="65"/>
      <c r="D99" s="80"/>
      <c r="E99" s="111"/>
      <c r="F99" s="81"/>
    </row>
    <row r="100" spans="2:6" s="27" customFormat="1" ht="15.95" customHeight="1" thickBot="1" x14ac:dyDescent="0.25">
      <c r="B100" s="51" t="s">
        <v>84</v>
      </c>
      <c r="C100" s="52"/>
      <c r="D100" s="76"/>
      <c r="E100" s="107"/>
      <c r="F100" s="71"/>
    </row>
    <row r="101" spans="2:6" s="27" customFormat="1" ht="15.95" customHeight="1" thickBot="1" x14ac:dyDescent="0.25">
      <c r="B101" s="130" t="s">
        <v>85</v>
      </c>
      <c r="C101" s="220" t="s">
        <v>86</v>
      </c>
      <c r="D101" s="221"/>
      <c r="E101" s="122" t="s">
        <v>41</v>
      </c>
      <c r="F101" s="131" t="s">
        <v>27</v>
      </c>
    </row>
    <row r="102" spans="2:6" s="27" customFormat="1" ht="15.95" customHeight="1" x14ac:dyDescent="0.2">
      <c r="B102" s="78" t="s">
        <v>1</v>
      </c>
      <c r="C102" s="226" t="s">
        <v>87</v>
      </c>
      <c r="D102" s="228"/>
      <c r="E102" s="112">
        <f>(5%*(1/12))*100</f>
        <v>0.41666666666666669</v>
      </c>
      <c r="F102" s="5">
        <f t="shared" ref="F102:F107" si="1">E102%*$F$54</f>
        <v>16.571791666666666</v>
      </c>
    </row>
    <row r="103" spans="2:6" s="27" customFormat="1" x14ac:dyDescent="0.2">
      <c r="B103" s="2" t="s">
        <v>2</v>
      </c>
      <c r="C103" s="255" t="s">
        <v>88</v>
      </c>
      <c r="D103" s="256"/>
      <c r="E103" s="105">
        <f>E81%*E102</f>
        <v>3.3333333333333333E-2</v>
      </c>
      <c r="F103" s="5">
        <f t="shared" si="1"/>
        <v>1.3257433333333333</v>
      </c>
    </row>
    <row r="104" spans="2:6" s="27" customFormat="1" ht="15.95" customHeight="1" x14ac:dyDescent="0.2">
      <c r="B104" s="2" t="s">
        <v>5</v>
      </c>
      <c r="C104" s="229" t="s">
        <v>89</v>
      </c>
      <c r="D104" s="231"/>
      <c r="E104" s="105">
        <f>40%*8%*(100%-4.45%)*100</f>
        <v>3.0576000000000003</v>
      </c>
      <c r="F104" s="5">
        <f t="shared" si="1"/>
        <v>121.60778448000001</v>
      </c>
    </row>
    <row r="105" spans="2:6" s="27" customFormat="1" ht="15.95" customHeight="1" x14ac:dyDescent="0.2">
      <c r="B105" s="2" t="s">
        <v>7</v>
      </c>
      <c r="C105" s="229" t="s">
        <v>90</v>
      </c>
      <c r="D105" s="231"/>
      <c r="E105" s="105">
        <f>(((7/30/12)))*100</f>
        <v>1.9444444444444444</v>
      </c>
      <c r="F105" s="5">
        <f t="shared" si="1"/>
        <v>77.335027777777782</v>
      </c>
    </row>
    <row r="106" spans="2:6" s="27" customFormat="1" ht="15.95" customHeight="1" x14ac:dyDescent="0.2">
      <c r="B106" s="2" t="s">
        <v>9</v>
      </c>
      <c r="C106" s="229" t="s">
        <v>91</v>
      </c>
      <c r="D106" s="231"/>
      <c r="E106" s="105">
        <f>E105%*E84</f>
        <v>0.71555555555555561</v>
      </c>
      <c r="F106" s="5">
        <f t="shared" si="1"/>
        <v>28.459290222222226</v>
      </c>
    </row>
    <row r="107" spans="2:6" s="27" customFormat="1" ht="15.75" thickBot="1" x14ac:dyDescent="0.25">
      <c r="B107" s="2" t="s">
        <v>11</v>
      </c>
      <c r="C107" s="250" t="s">
        <v>92</v>
      </c>
      <c r="D107" s="251"/>
      <c r="E107" s="105">
        <f>50%*8%*1.94%*100</f>
        <v>7.7600000000000002E-2</v>
      </c>
      <c r="F107" s="5">
        <f t="shared" si="1"/>
        <v>3.08633048</v>
      </c>
    </row>
    <row r="108" spans="2:6" s="27" customFormat="1" thickBot="1" x14ac:dyDescent="0.25">
      <c r="B108" s="257" t="s">
        <v>72</v>
      </c>
      <c r="C108" s="258"/>
      <c r="D108" s="259"/>
      <c r="E108" s="137">
        <f>SUM(E102:E107)</f>
        <v>6.2452000000000005</v>
      </c>
      <c r="F108" s="138">
        <f>SUM(F102:F107)</f>
        <v>248.38596795999999</v>
      </c>
    </row>
    <row r="109" spans="2:6" s="27" customFormat="1" x14ac:dyDescent="0.2">
      <c r="B109" s="76"/>
      <c r="C109" s="65"/>
      <c r="D109" s="80"/>
      <c r="E109" s="111"/>
      <c r="F109" s="81"/>
    </row>
    <row r="110" spans="2:6" s="27" customFormat="1" thickBot="1" x14ac:dyDescent="0.25">
      <c r="B110" s="51" t="s">
        <v>93</v>
      </c>
      <c r="C110" s="52"/>
      <c r="D110" s="76"/>
      <c r="E110" s="107"/>
      <c r="F110" s="71"/>
    </row>
    <row r="111" spans="2:6" s="27" customFormat="1" thickBot="1" x14ac:dyDescent="0.25">
      <c r="B111" s="130" t="s">
        <v>94</v>
      </c>
      <c r="C111" s="257" t="s">
        <v>95</v>
      </c>
      <c r="D111" s="259"/>
      <c r="E111" s="122" t="s">
        <v>41</v>
      </c>
      <c r="F111" s="131" t="s">
        <v>27</v>
      </c>
    </row>
    <row r="112" spans="2:6" s="27" customFormat="1" x14ac:dyDescent="0.2">
      <c r="B112" s="2" t="s">
        <v>1</v>
      </c>
      <c r="C112" s="226" t="s">
        <v>96</v>
      </c>
      <c r="D112" s="228"/>
      <c r="E112" s="105">
        <f>(1/12)*100</f>
        <v>8.3333333333333321</v>
      </c>
      <c r="F112" s="5">
        <f t="shared" ref="F112:F117" si="2">E112%*$F$54</f>
        <v>331.43583333333328</v>
      </c>
    </row>
    <row r="113" spans="2:6" s="27" customFormat="1" x14ac:dyDescent="0.2">
      <c r="B113" s="2" t="s">
        <v>2</v>
      </c>
      <c r="C113" s="260" t="s">
        <v>97</v>
      </c>
      <c r="D113" s="261"/>
      <c r="E113" s="104">
        <f>((5/30)/12)*100</f>
        <v>1.3888888888888888</v>
      </c>
      <c r="F113" s="5">
        <f t="shared" si="2"/>
        <v>55.239305555555553</v>
      </c>
    </row>
    <row r="114" spans="2:6" s="27" customFormat="1" ht="15.75" customHeight="1" x14ac:dyDescent="0.2">
      <c r="B114" s="2" t="s">
        <v>5</v>
      </c>
      <c r="C114" s="229" t="s">
        <v>98</v>
      </c>
      <c r="D114" s="231"/>
      <c r="E114" s="105">
        <f>(((5/30)/12)*1.5%)*100</f>
        <v>2.0833333333333332E-2</v>
      </c>
      <c r="F114" s="5">
        <f t="shared" si="2"/>
        <v>0.82858958333333332</v>
      </c>
    </row>
    <row r="115" spans="2:6" s="27" customFormat="1" ht="15.75" customHeight="1" x14ac:dyDescent="0.2">
      <c r="B115" s="2" t="s">
        <v>7</v>
      </c>
      <c r="C115" s="229" t="s">
        <v>99</v>
      </c>
      <c r="D115" s="231"/>
      <c r="E115" s="105">
        <f>((1/30)/12)*100</f>
        <v>0.27777777777777779</v>
      </c>
      <c r="F115" s="5">
        <f t="shared" si="2"/>
        <v>11.047861111111112</v>
      </c>
    </row>
    <row r="116" spans="2:6" s="27" customFormat="1" x14ac:dyDescent="0.2">
      <c r="B116" s="2" t="s">
        <v>9</v>
      </c>
      <c r="C116" s="229" t="s">
        <v>100</v>
      </c>
      <c r="D116" s="231"/>
      <c r="E116" s="105">
        <f>(((15/30)/12)*0.78%)*100</f>
        <v>3.2500000000000001E-2</v>
      </c>
      <c r="F116" s="5">
        <f t="shared" si="2"/>
        <v>1.2925997499999999</v>
      </c>
    </row>
    <row r="117" spans="2:6" s="27" customFormat="1" ht="15.75" thickBot="1" x14ac:dyDescent="0.25">
      <c r="B117" s="2" t="s">
        <v>11</v>
      </c>
      <c r="C117" s="250" t="s">
        <v>24</v>
      </c>
      <c r="D117" s="251"/>
      <c r="E117" s="113"/>
      <c r="F117" s="5">
        <f t="shared" si="2"/>
        <v>0</v>
      </c>
    </row>
    <row r="118" spans="2:6" s="27" customFormat="1" thickBot="1" x14ac:dyDescent="0.25">
      <c r="B118" s="252" t="s">
        <v>78</v>
      </c>
      <c r="C118" s="253"/>
      <c r="D118" s="254"/>
      <c r="E118" s="114">
        <f>SUM(E112:E116)</f>
        <v>10.053333333333335</v>
      </c>
      <c r="F118" s="82">
        <f>SUM(F112:F116)</f>
        <v>399.8441893333333</v>
      </c>
    </row>
    <row r="119" spans="2:6" s="27" customFormat="1" ht="15.75" thickBot="1" x14ac:dyDescent="0.25">
      <c r="B119" s="2" t="s">
        <v>12</v>
      </c>
      <c r="C119" s="235" t="s">
        <v>101</v>
      </c>
      <c r="D119" s="237"/>
      <c r="E119" s="104">
        <f>E84%*E118</f>
        <v>3.6996266666666675</v>
      </c>
      <c r="F119" s="5">
        <f>E119%*$F$54</f>
        <v>147.1426616746667</v>
      </c>
    </row>
    <row r="120" spans="2:6" s="27" customFormat="1" thickBot="1" x14ac:dyDescent="0.25">
      <c r="B120" s="268" t="s">
        <v>72</v>
      </c>
      <c r="C120" s="269"/>
      <c r="D120" s="270"/>
      <c r="E120" s="137">
        <f>SUM(E118:E119)</f>
        <v>13.752960000000002</v>
      </c>
      <c r="F120" s="138">
        <f>SUM(F118:F119)</f>
        <v>546.98685100800003</v>
      </c>
    </row>
    <row r="121" spans="2:6" s="26" customFormat="1" x14ac:dyDescent="0.25">
      <c r="B121" s="76"/>
      <c r="C121" s="65"/>
      <c r="D121" s="65"/>
      <c r="E121" s="65"/>
      <c r="F121" s="81"/>
    </row>
    <row r="122" spans="2:6" s="27" customFormat="1" thickBot="1" x14ac:dyDescent="0.25">
      <c r="B122" s="271" t="s">
        <v>102</v>
      </c>
      <c r="C122" s="271"/>
      <c r="D122" s="271"/>
      <c r="E122" s="271"/>
      <c r="F122" s="271"/>
    </row>
    <row r="123" spans="2:6" s="27" customFormat="1" thickBot="1" x14ac:dyDescent="0.25">
      <c r="B123" s="130">
        <v>5</v>
      </c>
      <c r="C123" s="220" t="s">
        <v>103</v>
      </c>
      <c r="D123" s="221"/>
      <c r="E123" s="122" t="s">
        <v>41</v>
      </c>
      <c r="F123" s="125" t="s">
        <v>27</v>
      </c>
    </row>
    <row r="124" spans="2:6" s="27" customFormat="1" ht="15.75" thickBot="1" x14ac:dyDescent="0.25">
      <c r="B124" s="83" t="s">
        <v>1</v>
      </c>
      <c r="C124" s="272" t="s">
        <v>104</v>
      </c>
      <c r="D124" s="273"/>
      <c r="E124" s="115">
        <v>5.31</v>
      </c>
      <c r="F124" s="84">
        <f>E124%*($F$54+$F$65+$F$71+$F$84+F98+$F$92+$F$108+F120)</f>
        <v>419.27821736300484</v>
      </c>
    </row>
    <row r="125" spans="2:6" s="27" customFormat="1" ht="15.75" thickBot="1" x14ac:dyDescent="0.25">
      <c r="B125" s="85" t="s">
        <v>2</v>
      </c>
      <c r="C125" s="272" t="s">
        <v>105</v>
      </c>
      <c r="D125" s="273"/>
      <c r="E125" s="115">
        <v>8.65</v>
      </c>
      <c r="F125" s="84">
        <f>E125%*$F$142</f>
        <v>844.07246484344853</v>
      </c>
    </row>
    <row r="126" spans="2:6" s="27" customFormat="1" x14ac:dyDescent="0.2">
      <c r="B126" s="86" t="s">
        <v>106</v>
      </c>
      <c r="C126" s="260" t="s">
        <v>107</v>
      </c>
      <c r="D126" s="261"/>
      <c r="E126" s="116">
        <v>0.65</v>
      </c>
      <c r="F126" s="87">
        <f>E126%*$F$142</f>
        <v>63.427410652975901</v>
      </c>
    </row>
    <row r="127" spans="2:6" s="27" customFormat="1" x14ac:dyDescent="0.2">
      <c r="B127" s="2" t="s">
        <v>108</v>
      </c>
      <c r="C127" s="229" t="s">
        <v>109</v>
      </c>
      <c r="D127" s="231"/>
      <c r="E127" s="117">
        <v>3</v>
      </c>
      <c r="F127" s="87">
        <f>E127%*$F$142</f>
        <v>292.74189532142719</v>
      </c>
    </row>
    <row r="128" spans="2:6" s="27" customFormat="1" ht="15.75" thickBot="1" x14ac:dyDescent="0.25">
      <c r="B128" s="88" t="s">
        <v>110</v>
      </c>
      <c r="C128" s="274" t="s">
        <v>111</v>
      </c>
      <c r="D128" s="275"/>
      <c r="E128" s="118">
        <f>$F$41</f>
        <v>5</v>
      </c>
      <c r="F128" s="87">
        <f>E128%*$F$142</f>
        <v>487.9031588690454</v>
      </c>
    </row>
    <row r="129" spans="2:6" s="27" customFormat="1" ht="15" customHeight="1" thickBot="1" x14ac:dyDescent="0.25">
      <c r="B129" s="89" t="s">
        <v>5</v>
      </c>
      <c r="C129" s="272" t="s">
        <v>112</v>
      </c>
      <c r="D129" s="273"/>
      <c r="E129" s="115">
        <v>7.2</v>
      </c>
      <c r="F129" s="84">
        <f>E129%*($F$54+$F$65+$F$71+$F$84+$F$92+$F$98+$F$108+F120+F124)</f>
        <v>598.70086875251604</v>
      </c>
    </row>
    <row r="130" spans="2:6" s="27" customFormat="1" thickBot="1" x14ac:dyDescent="0.25">
      <c r="B130" s="220" t="s">
        <v>113</v>
      </c>
      <c r="C130" s="225"/>
      <c r="D130" s="221"/>
      <c r="E130" s="139">
        <f>E124+E125+E129</f>
        <v>21.16</v>
      </c>
      <c r="F130" s="140">
        <f>F124+F125+F129</f>
        <v>1862.0515509589693</v>
      </c>
    </row>
    <row r="131" spans="2:6" s="27" customFormat="1" x14ac:dyDescent="0.25">
      <c r="B131" s="76"/>
      <c r="C131" s="65"/>
      <c r="D131" s="65"/>
      <c r="E131" s="53"/>
      <c r="F131" s="53"/>
    </row>
    <row r="132" spans="2:6" s="26" customFormat="1" ht="18.75" x14ac:dyDescent="0.25">
      <c r="B132" s="90" t="s">
        <v>114</v>
      </c>
      <c r="C132" s="65"/>
      <c r="D132" s="65"/>
      <c r="E132" s="65"/>
      <c r="F132" s="81"/>
    </row>
    <row r="133" spans="2:6" s="26" customFormat="1" ht="15.75" thickBot="1" x14ac:dyDescent="0.3">
      <c r="B133" s="91"/>
      <c r="C133" s="65"/>
      <c r="D133" s="65"/>
      <c r="E133" s="65"/>
      <c r="F133" s="81"/>
    </row>
    <row r="134" spans="2:6" s="26" customFormat="1" ht="15.75" customHeight="1" thickBot="1" x14ac:dyDescent="0.3">
      <c r="B134" s="257" t="s">
        <v>115</v>
      </c>
      <c r="C134" s="258"/>
      <c r="D134" s="258"/>
      <c r="E134" s="259"/>
      <c r="F134" s="131" t="s">
        <v>116</v>
      </c>
    </row>
    <row r="135" spans="2:6" s="26" customFormat="1" x14ac:dyDescent="0.25">
      <c r="B135" s="78" t="s">
        <v>1</v>
      </c>
      <c r="C135" s="226" t="s">
        <v>117</v>
      </c>
      <c r="D135" s="227"/>
      <c r="E135" s="228"/>
      <c r="F135" s="8">
        <f>F54</f>
        <v>3977.23</v>
      </c>
    </row>
    <row r="136" spans="2:6" s="26" customFormat="1" x14ac:dyDescent="0.25">
      <c r="B136" s="2" t="s">
        <v>2</v>
      </c>
      <c r="C136" s="229" t="s">
        <v>118</v>
      </c>
      <c r="D136" s="230"/>
      <c r="E136" s="231"/>
      <c r="F136" s="12">
        <f>F65</f>
        <v>907</v>
      </c>
    </row>
    <row r="137" spans="2:6" s="26" customFormat="1" ht="15" customHeight="1" x14ac:dyDescent="0.25">
      <c r="B137" s="2" t="s">
        <v>5</v>
      </c>
      <c r="C137" s="229" t="s">
        <v>119</v>
      </c>
      <c r="D137" s="230"/>
      <c r="E137" s="231"/>
      <c r="F137" s="12">
        <f>F71</f>
        <v>146.46</v>
      </c>
    </row>
    <row r="138" spans="2:6" s="26" customFormat="1" x14ac:dyDescent="0.25">
      <c r="B138" s="16" t="s">
        <v>7</v>
      </c>
      <c r="C138" s="229" t="s">
        <v>120</v>
      </c>
      <c r="D138" s="230"/>
      <c r="E138" s="231"/>
      <c r="F138" s="12">
        <f>F84+F92+F98+F108+F120</f>
        <v>2865.3216264219391</v>
      </c>
    </row>
    <row r="139" spans="2:6" s="26" customFormat="1" ht="15.75" thickBot="1" x14ac:dyDescent="0.3">
      <c r="B139" s="4" t="s">
        <v>9</v>
      </c>
      <c r="C139" s="250" t="s">
        <v>121</v>
      </c>
      <c r="D139" s="241"/>
      <c r="E139" s="251"/>
      <c r="F139" s="6">
        <f>F124+F129</f>
        <v>1017.9790861155209</v>
      </c>
    </row>
    <row r="140" spans="2:6" s="26" customFormat="1" ht="15.75" customHeight="1" thickBot="1" x14ac:dyDescent="0.3">
      <c r="B140" s="262" t="s">
        <v>78</v>
      </c>
      <c r="C140" s="263"/>
      <c r="D140" s="263"/>
      <c r="E140" s="264"/>
      <c r="F140" s="13">
        <f>SUM(F135:F139)</f>
        <v>8913.9907125374593</v>
      </c>
    </row>
    <row r="141" spans="2:6" s="26" customFormat="1" ht="15.75" thickBot="1" x14ac:dyDescent="0.3">
      <c r="B141" s="14" t="s">
        <v>11</v>
      </c>
      <c r="C141" s="235" t="s">
        <v>122</v>
      </c>
      <c r="D141" s="236"/>
      <c r="E141" s="237"/>
      <c r="F141" s="15">
        <f>F142-F140</f>
        <v>844.07246484344796</v>
      </c>
    </row>
    <row r="142" spans="2:6" s="26" customFormat="1" ht="15.75" customHeight="1" thickBot="1" x14ac:dyDescent="0.3">
      <c r="B142" s="257" t="s">
        <v>123</v>
      </c>
      <c r="C142" s="258"/>
      <c r="D142" s="258"/>
      <c r="E142" s="259"/>
      <c r="F142" s="141">
        <f>F140/(100%-E125%)</f>
        <v>9758.0631773809073</v>
      </c>
    </row>
    <row r="143" spans="2:6" s="26" customFormat="1" x14ac:dyDescent="0.25">
      <c r="B143" s="76"/>
      <c r="C143" s="65"/>
      <c r="D143" s="65"/>
      <c r="E143" s="65"/>
      <c r="F143" s="81"/>
    </row>
    <row r="144" spans="2:6" s="26" customFormat="1" ht="8.25" customHeight="1" thickBot="1" x14ac:dyDescent="0.3">
      <c r="B144" s="64"/>
      <c r="C144" s="92"/>
      <c r="D144" s="92"/>
      <c r="E144" s="92"/>
      <c r="F144" s="92"/>
    </row>
    <row r="145" spans="2:6" s="93" customFormat="1" ht="43.5" thickBot="1" x14ac:dyDescent="0.25">
      <c r="B145" s="144" t="s">
        <v>124</v>
      </c>
      <c r="C145" s="279" t="s">
        <v>125</v>
      </c>
      <c r="D145" s="280"/>
      <c r="E145" s="280"/>
      <c r="F145" s="281"/>
    </row>
    <row r="146" spans="2:6" s="95" customFormat="1" ht="15" customHeight="1" x14ac:dyDescent="0.25">
      <c r="B146" s="94" t="s">
        <v>126</v>
      </c>
      <c r="C146" s="282" t="s">
        <v>127</v>
      </c>
      <c r="D146" s="283"/>
      <c r="E146" s="283"/>
      <c r="F146" s="284"/>
    </row>
    <row r="147" spans="2:6" s="95" customFormat="1" ht="47.25" customHeight="1" x14ac:dyDescent="0.25">
      <c r="B147" s="16" t="s">
        <v>128</v>
      </c>
      <c r="C147" s="265" t="s">
        <v>129</v>
      </c>
      <c r="D147" s="266"/>
      <c r="E147" s="266"/>
      <c r="F147" s="267"/>
    </row>
    <row r="148" spans="2:6" s="95" customFormat="1" ht="45" customHeight="1" x14ac:dyDescent="0.25">
      <c r="B148" s="16" t="s">
        <v>130</v>
      </c>
      <c r="C148" s="265" t="s">
        <v>131</v>
      </c>
      <c r="D148" s="266"/>
      <c r="E148" s="266"/>
      <c r="F148" s="267"/>
    </row>
    <row r="149" spans="2:6" s="95" customFormat="1" ht="30" customHeight="1" x14ac:dyDescent="0.25">
      <c r="B149" s="16" t="s">
        <v>132</v>
      </c>
      <c r="C149" s="265" t="s">
        <v>133</v>
      </c>
      <c r="D149" s="266"/>
      <c r="E149" s="266"/>
      <c r="F149" s="267"/>
    </row>
    <row r="150" spans="2:6" s="95" customFormat="1" ht="15" customHeight="1" x14ac:dyDescent="0.25">
      <c r="B150" s="16" t="s">
        <v>134</v>
      </c>
      <c r="C150" s="265" t="s">
        <v>135</v>
      </c>
      <c r="D150" s="266"/>
      <c r="E150" s="266"/>
      <c r="F150" s="267"/>
    </row>
    <row r="151" spans="2:6" s="95" customFormat="1" x14ac:dyDescent="0.25">
      <c r="B151" s="86" t="s">
        <v>136</v>
      </c>
      <c r="C151" s="265" t="s">
        <v>137</v>
      </c>
      <c r="D151" s="266"/>
      <c r="E151" s="266"/>
      <c r="F151" s="267"/>
    </row>
    <row r="152" spans="2:6" s="95" customFormat="1" ht="15" customHeight="1" x14ac:dyDescent="0.25">
      <c r="B152" s="16" t="s">
        <v>138</v>
      </c>
      <c r="C152" s="265" t="s">
        <v>139</v>
      </c>
      <c r="D152" s="266"/>
      <c r="E152" s="266"/>
      <c r="F152" s="267"/>
    </row>
    <row r="153" spans="2:6" s="96" customFormat="1" ht="15" customHeight="1" x14ac:dyDescent="0.2">
      <c r="B153" s="16" t="s">
        <v>140</v>
      </c>
      <c r="C153" s="265" t="s">
        <v>141</v>
      </c>
      <c r="D153" s="266"/>
      <c r="E153" s="266"/>
      <c r="F153" s="267"/>
    </row>
    <row r="154" spans="2:6" s="97" customFormat="1" x14ac:dyDescent="0.25">
      <c r="B154" s="16" t="s">
        <v>142</v>
      </c>
      <c r="C154" s="265" t="s">
        <v>143</v>
      </c>
      <c r="D154" s="266"/>
      <c r="E154" s="266"/>
      <c r="F154" s="267"/>
    </row>
    <row r="155" spans="2:6" s="119" customFormat="1" x14ac:dyDescent="0.25">
      <c r="B155" s="16" t="s">
        <v>144</v>
      </c>
      <c r="C155" s="265" t="s">
        <v>145</v>
      </c>
      <c r="D155" s="266"/>
      <c r="E155" s="266"/>
      <c r="F155" s="267"/>
    </row>
    <row r="156" spans="2:6" s="119" customFormat="1" ht="31.5" customHeight="1" x14ac:dyDescent="0.25">
      <c r="B156" s="16" t="s">
        <v>146</v>
      </c>
      <c r="C156" s="265" t="s">
        <v>147</v>
      </c>
      <c r="D156" s="266"/>
      <c r="E156" s="266"/>
      <c r="F156" s="267"/>
    </row>
    <row r="157" spans="2:6" s="119" customFormat="1" ht="30.75" customHeight="1" x14ac:dyDescent="0.25">
      <c r="B157" s="16" t="s">
        <v>148</v>
      </c>
      <c r="C157" s="265" t="s">
        <v>149</v>
      </c>
      <c r="D157" s="266"/>
      <c r="E157" s="266"/>
      <c r="F157" s="267"/>
    </row>
    <row r="158" spans="2:6" s="95" customFormat="1" ht="59.25" customHeight="1" x14ac:dyDescent="0.25">
      <c r="B158" s="16" t="s">
        <v>150</v>
      </c>
      <c r="C158" s="265" t="s">
        <v>151</v>
      </c>
      <c r="D158" s="266"/>
      <c r="E158" s="266"/>
      <c r="F158" s="267"/>
    </row>
    <row r="159" spans="2:6" s="95" customFormat="1" ht="45.75" customHeight="1" x14ac:dyDescent="0.25">
      <c r="B159" s="16" t="s">
        <v>152</v>
      </c>
      <c r="C159" s="265" t="s">
        <v>153</v>
      </c>
      <c r="D159" s="266"/>
      <c r="E159" s="266"/>
      <c r="F159" s="267"/>
    </row>
    <row r="160" spans="2:6" s="26" customFormat="1" ht="56.25" customHeight="1" thickBot="1" x14ac:dyDescent="0.3">
      <c r="B160" s="98" t="s">
        <v>154</v>
      </c>
      <c r="C160" s="276" t="s">
        <v>155</v>
      </c>
      <c r="D160" s="277"/>
      <c r="E160" s="277"/>
      <c r="F160" s="278"/>
    </row>
  </sheetData>
  <mergeCells count="125">
    <mergeCell ref="C160:F160"/>
    <mergeCell ref="C8:E8"/>
    <mergeCell ref="C154:F154"/>
    <mergeCell ref="C155:F155"/>
    <mergeCell ref="C156:F156"/>
    <mergeCell ref="C157:F157"/>
    <mergeCell ref="C158:F158"/>
    <mergeCell ref="C148:F148"/>
    <mergeCell ref="C149:F149"/>
    <mergeCell ref="C151:F151"/>
    <mergeCell ref="C152:F152"/>
    <mergeCell ref="C153:F153"/>
    <mergeCell ref="C141:E141"/>
    <mergeCell ref="B142:E142"/>
    <mergeCell ref="C145:F145"/>
    <mergeCell ref="C146:F146"/>
    <mergeCell ref="C147:F147"/>
    <mergeCell ref="C159:F159"/>
    <mergeCell ref="B130:D130"/>
    <mergeCell ref="B134:E134"/>
    <mergeCell ref="C135:E135"/>
    <mergeCell ref="C136:E136"/>
    <mergeCell ref="C137:E137"/>
    <mergeCell ref="C138:E138"/>
    <mergeCell ref="C139:E139"/>
    <mergeCell ref="B140:E140"/>
    <mergeCell ref="C150:F150"/>
    <mergeCell ref="B120:D120"/>
    <mergeCell ref="B122:F122"/>
    <mergeCell ref="C123:D123"/>
    <mergeCell ref="C124:D124"/>
    <mergeCell ref="C125:D125"/>
    <mergeCell ref="C126:D126"/>
    <mergeCell ref="C127:D127"/>
    <mergeCell ref="C128:D128"/>
    <mergeCell ref="C129:D129"/>
    <mergeCell ref="C111:D111"/>
    <mergeCell ref="C112:D112"/>
    <mergeCell ref="C113:D113"/>
    <mergeCell ref="C114:D114"/>
    <mergeCell ref="C115:D115"/>
    <mergeCell ref="C116:D116"/>
    <mergeCell ref="C117:D117"/>
    <mergeCell ref="B118:D118"/>
    <mergeCell ref="C119:D119"/>
    <mergeCell ref="B98:D98"/>
    <mergeCell ref="C101:D101"/>
    <mergeCell ref="C102:D102"/>
    <mergeCell ref="C103:D103"/>
    <mergeCell ref="C104:D104"/>
    <mergeCell ref="C105:D105"/>
    <mergeCell ref="C106:D106"/>
    <mergeCell ref="C107:D107"/>
    <mergeCell ref="B108:D108"/>
    <mergeCell ref="C87:D87"/>
    <mergeCell ref="C88:D88"/>
    <mergeCell ref="C89:D89"/>
    <mergeCell ref="B90:D90"/>
    <mergeCell ref="C91:D91"/>
    <mergeCell ref="B92:D92"/>
    <mergeCell ref="C95:D95"/>
    <mergeCell ref="C96:D96"/>
    <mergeCell ref="C97:D97"/>
    <mergeCell ref="C76:D76"/>
    <mergeCell ref="C77:D77"/>
    <mergeCell ref="C78:D78"/>
    <mergeCell ref="C79:D79"/>
    <mergeCell ref="C80:D80"/>
    <mergeCell ref="C81:D81"/>
    <mergeCell ref="C82:D82"/>
    <mergeCell ref="C83:D83"/>
    <mergeCell ref="B84:D84"/>
    <mergeCell ref="C75:D75"/>
    <mergeCell ref="C20:E20"/>
    <mergeCell ref="C50:E50"/>
    <mergeCell ref="C51:E51"/>
    <mergeCell ref="B35:E35"/>
    <mergeCell ref="C36:E36"/>
    <mergeCell ref="C37:E37"/>
    <mergeCell ref="C38:E38"/>
    <mergeCell ref="B40:E40"/>
    <mergeCell ref="C41:E41"/>
    <mergeCell ref="C60:E60"/>
    <mergeCell ref="C61:E61"/>
    <mergeCell ref="C62:E62"/>
    <mergeCell ref="C63:E63"/>
    <mergeCell ref="C64:E64"/>
    <mergeCell ref="C52:E52"/>
    <mergeCell ref="C53:E53"/>
    <mergeCell ref="B54:E54"/>
    <mergeCell ref="C57:E57"/>
    <mergeCell ref="C58:E58"/>
    <mergeCell ref="C59:E59"/>
    <mergeCell ref="C69:E69"/>
    <mergeCell ref="C70:E70"/>
    <mergeCell ref="B71:E71"/>
    <mergeCell ref="C12:E12"/>
    <mergeCell ref="E13:F13"/>
    <mergeCell ref="B17:F17"/>
    <mergeCell ref="C18:E18"/>
    <mergeCell ref="C19:E19"/>
    <mergeCell ref="B5:F5"/>
    <mergeCell ref="D6:F6"/>
    <mergeCell ref="D7:E7"/>
    <mergeCell ref="D9:F9"/>
    <mergeCell ref="C10:E10"/>
    <mergeCell ref="C11:F11"/>
    <mergeCell ref="B65:E65"/>
    <mergeCell ref="C68:E68"/>
    <mergeCell ref="C28:D28"/>
    <mergeCell ref="C29:D29"/>
    <mergeCell ref="C30:D30"/>
    <mergeCell ref="C31:D31"/>
    <mergeCell ref="C32:D32"/>
    <mergeCell ref="C33:D33"/>
    <mergeCell ref="C21:E21"/>
    <mergeCell ref="C22:E22"/>
    <mergeCell ref="C23:E23"/>
    <mergeCell ref="C24:E24"/>
    <mergeCell ref="B26:D26"/>
    <mergeCell ref="C27:D27"/>
    <mergeCell ref="C46:E46"/>
    <mergeCell ref="C47:E47"/>
    <mergeCell ref="C48:E48"/>
    <mergeCell ref="C49:E49"/>
  </mergeCells>
  <printOptions horizontalCentered="1"/>
  <pageMargins left="0" right="0" top="0.35433070866141736" bottom="0.19685039370078741" header="0.23622047244094491" footer="0.23622047244094491"/>
  <pageSetup paperSize="9" scale="97" orientation="portrait" r:id="rId1"/>
  <ignoredErrors>
    <ignoredError sqref="B84:F89 B119:F128 B118:E118 B106:F106 B104:E104 F104 B105:E105 F105 B108:F117 B107:E107 F107 B91:F103 B90:E90 B130:F130 B129:E129" unlockedFormula="1"/>
    <ignoredError sqref="F118 F9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F510C-9170-42BA-8882-91B962A1FCF5}">
  <dimension ref="B1:F160"/>
  <sheetViews>
    <sheetView zoomScaleNormal="100" workbookViewId="0">
      <selection activeCell="L23" sqref="L23"/>
    </sheetView>
  </sheetViews>
  <sheetFormatPr defaultRowHeight="15" x14ac:dyDescent="0.25"/>
  <cols>
    <col min="1" max="1" width="3.42578125" style="25" customWidth="1"/>
    <col min="2" max="2" width="8.140625" style="25" customWidth="1"/>
    <col min="3" max="3" width="52.28515625" style="34" customWidth="1"/>
    <col min="4" max="4" width="7.85546875" style="34" customWidth="1"/>
    <col min="5" max="5" width="13.28515625" style="34" customWidth="1"/>
    <col min="6" max="6" width="14.5703125" style="34" customWidth="1"/>
    <col min="7" max="16384" width="9.140625" style="25"/>
  </cols>
  <sheetData>
    <row r="1" spans="2:6" ht="8.25" customHeight="1" x14ac:dyDescent="0.25">
      <c r="B1" s="27"/>
      <c r="C1" s="27"/>
      <c r="D1" s="27"/>
      <c r="E1" s="27"/>
      <c r="F1" s="27"/>
    </row>
    <row r="2" spans="2:6" ht="18.75" x14ac:dyDescent="0.3">
      <c r="B2" s="142"/>
      <c r="C2" s="143"/>
      <c r="D2" s="143"/>
      <c r="E2" s="143"/>
      <c r="F2" s="143"/>
    </row>
    <row r="3" spans="2:6" ht="18.75" x14ac:dyDescent="0.3">
      <c r="B3" s="142"/>
      <c r="C3" s="143" t="s">
        <v>163</v>
      </c>
      <c r="D3" s="143"/>
      <c r="E3" s="142" t="s">
        <v>159</v>
      </c>
      <c r="F3" s="143"/>
    </row>
    <row r="4" spans="2:6" ht="8.25" customHeight="1" thickBot="1" x14ac:dyDescent="0.3">
      <c r="B4" s="27"/>
      <c r="C4" s="27"/>
      <c r="D4" s="27"/>
      <c r="E4" s="27"/>
      <c r="F4" s="27"/>
    </row>
    <row r="5" spans="2:6" s="27" customFormat="1" ht="15.75" customHeight="1" thickBot="1" x14ac:dyDescent="0.25">
      <c r="B5" s="203" t="s">
        <v>0</v>
      </c>
      <c r="C5" s="204"/>
      <c r="D5" s="204"/>
      <c r="E5" s="204"/>
      <c r="F5" s="205"/>
    </row>
    <row r="6" spans="2:6" s="27" customFormat="1" ht="15.95" customHeight="1" thickBot="1" x14ac:dyDescent="0.3">
      <c r="B6" s="28" t="s">
        <v>1</v>
      </c>
      <c r="C6" s="29" t="s">
        <v>156</v>
      </c>
      <c r="D6" s="206" t="s">
        <v>160</v>
      </c>
      <c r="E6" s="207"/>
      <c r="F6" s="208"/>
    </row>
    <row r="7" spans="2:6" s="27" customFormat="1" ht="15.95" customHeight="1" thickBot="1" x14ac:dyDescent="0.3">
      <c r="B7" s="28" t="s">
        <v>2</v>
      </c>
      <c r="C7" s="29" t="s">
        <v>3</v>
      </c>
      <c r="D7" s="209" t="s">
        <v>4</v>
      </c>
      <c r="E7" s="210"/>
      <c r="F7" s="17"/>
    </row>
    <row r="8" spans="2:6" s="27" customFormat="1" ht="15.75" customHeight="1" thickBot="1" x14ac:dyDescent="0.3">
      <c r="B8" s="30" t="s">
        <v>5</v>
      </c>
      <c r="C8" s="214" t="s">
        <v>6</v>
      </c>
      <c r="D8" s="215"/>
      <c r="E8" s="216"/>
      <c r="F8" s="18"/>
    </row>
    <row r="9" spans="2:6" s="27" customFormat="1" ht="18" customHeight="1" thickBot="1" x14ac:dyDescent="0.25">
      <c r="B9" s="31" t="s">
        <v>7</v>
      </c>
      <c r="C9" s="32" t="s">
        <v>8</v>
      </c>
      <c r="D9" s="211"/>
      <c r="E9" s="212"/>
      <c r="F9" s="213"/>
    </row>
    <row r="10" spans="2:6" s="27" customFormat="1" ht="15.95" customHeight="1" thickBot="1" x14ac:dyDescent="0.3">
      <c r="B10" s="28" t="s">
        <v>9</v>
      </c>
      <c r="C10" s="214" t="s">
        <v>10</v>
      </c>
      <c r="D10" s="215"/>
      <c r="E10" s="216"/>
      <c r="F10" s="17" t="s">
        <v>185</v>
      </c>
    </row>
    <row r="11" spans="2:6" s="27" customFormat="1" ht="18.75" customHeight="1" thickBot="1" x14ac:dyDescent="0.25">
      <c r="B11" s="99" t="s">
        <v>11</v>
      </c>
      <c r="C11" s="217" t="s">
        <v>161</v>
      </c>
      <c r="D11" s="218"/>
      <c r="E11" s="218"/>
      <c r="F11" s="219"/>
    </row>
    <row r="12" spans="2:6" s="27" customFormat="1" ht="15.95" customHeight="1" thickBot="1" x14ac:dyDescent="0.3">
      <c r="B12" s="28" t="s">
        <v>12</v>
      </c>
      <c r="C12" s="196" t="s">
        <v>13</v>
      </c>
      <c r="D12" s="197"/>
      <c r="E12" s="198"/>
      <c r="F12" s="1">
        <v>43101</v>
      </c>
    </row>
    <row r="13" spans="2:6" s="27" customFormat="1" ht="15.95" customHeight="1" thickBot="1" x14ac:dyDescent="0.3">
      <c r="B13" s="28" t="s">
        <v>14</v>
      </c>
      <c r="C13" s="33" t="s">
        <v>15</v>
      </c>
      <c r="D13" s="33"/>
      <c r="E13" s="199" t="s">
        <v>162</v>
      </c>
      <c r="F13" s="200"/>
    </row>
    <row r="14" spans="2:6" s="27" customFormat="1" ht="11.25" customHeight="1" x14ac:dyDescent="0.25">
      <c r="B14" s="53"/>
      <c r="C14" s="53"/>
      <c r="D14" s="53"/>
      <c r="E14" s="53"/>
      <c r="F14" s="53"/>
    </row>
    <row r="15" spans="2:6" s="27" customFormat="1" ht="20.25" x14ac:dyDescent="0.3">
      <c r="B15" s="100" t="s">
        <v>16</v>
      </c>
      <c r="C15" s="53"/>
      <c r="D15" s="53"/>
      <c r="E15" s="53"/>
      <c r="F15" s="53"/>
    </row>
    <row r="16" spans="2:6" s="27" customFormat="1" ht="9" customHeight="1" thickBot="1" x14ac:dyDescent="0.3">
      <c r="B16" s="53"/>
      <c r="C16" s="53"/>
      <c r="D16" s="53"/>
      <c r="E16" s="53"/>
      <c r="F16" s="53"/>
    </row>
    <row r="17" spans="2:6" s="27" customFormat="1" ht="15.95" customHeight="1" thickBot="1" x14ac:dyDescent="0.25">
      <c r="B17" s="171" t="s">
        <v>17</v>
      </c>
      <c r="C17" s="172"/>
      <c r="D17" s="172"/>
      <c r="E17" s="172"/>
      <c r="F17" s="191"/>
    </row>
    <row r="18" spans="2:6" s="27" customFormat="1" ht="15.95" customHeight="1" x14ac:dyDescent="0.2">
      <c r="B18" s="35" t="s">
        <v>1</v>
      </c>
      <c r="C18" s="201" t="s">
        <v>18</v>
      </c>
      <c r="D18" s="202"/>
      <c r="E18" s="202"/>
      <c r="F18" s="36">
        <v>4240.2299999999996</v>
      </c>
    </row>
    <row r="19" spans="2:6" s="27" customFormat="1" ht="15" customHeight="1" x14ac:dyDescent="0.2">
      <c r="B19" s="37" t="s">
        <v>2</v>
      </c>
      <c r="C19" s="182" t="s">
        <v>19</v>
      </c>
      <c r="D19" s="183"/>
      <c r="E19" s="183"/>
      <c r="F19" s="38">
        <v>0</v>
      </c>
    </row>
    <row r="20" spans="2:6" s="27" customFormat="1" ht="15" customHeight="1" x14ac:dyDescent="0.2">
      <c r="B20" s="37" t="s">
        <v>5</v>
      </c>
      <c r="C20" s="182" t="s">
        <v>20</v>
      </c>
      <c r="D20" s="183"/>
      <c r="E20" s="183"/>
      <c r="F20" s="38">
        <v>0</v>
      </c>
    </row>
    <row r="21" spans="2:6" s="27" customFormat="1" ht="15" customHeight="1" x14ac:dyDescent="0.2">
      <c r="B21" s="39" t="s">
        <v>7</v>
      </c>
      <c r="C21" s="182" t="s">
        <v>21</v>
      </c>
      <c r="D21" s="183"/>
      <c r="E21" s="183"/>
      <c r="F21" s="38">
        <v>0</v>
      </c>
    </row>
    <row r="22" spans="2:6" s="27" customFormat="1" ht="15" customHeight="1" x14ac:dyDescent="0.2">
      <c r="B22" s="39" t="s">
        <v>9</v>
      </c>
      <c r="C22" s="182" t="s">
        <v>22</v>
      </c>
      <c r="D22" s="183"/>
      <c r="E22" s="183"/>
      <c r="F22" s="38">
        <v>0</v>
      </c>
    </row>
    <row r="23" spans="2:6" s="27" customFormat="1" ht="15" customHeight="1" x14ac:dyDescent="0.2">
      <c r="B23" s="39" t="s">
        <v>11</v>
      </c>
      <c r="C23" s="182" t="s">
        <v>23</v>
      </c>
      <c r="D23" s="183"/>
      <c r="E23" s="183"/>
      <c r="F23" s="38">
        <v>0</v>
      </c>
    </row>
    <row r="24" spans="2:6" s="27" customFormat="1" ht="17.25" customHeight="1" thickBot="1" x14ac:dyDescent="0.25">
      <c r="B24" s="40" t="s">
        <v>12</v>
      </c>
      <c r="C24" s="184" t="s">
        <v>24</v>
      </c>
      <c r="D24" s="185"/>
      <c r="E24" s="185"/>
      <c r="F24" s="41">
        <v>0</v>
      </c>
    </row>
    <row r="25" spans="2:6" s="27" customFormat="1" ht="15.95" customHeight="1" thickBot="1" x14ac:dyDescent="0.25">
      <c r="B25" s="42"/>
      <c r="C25" s="42"/>
      <c r="D25" s="42"/>
      <c r="E25" s="43"/>
      <c r="F25" s="44"/>
    </row>
    <row r="26" spans="2:6" s="27" customFormat="1" thickBot="1" x14ac:dyDescent="0.25">
      <c r="B26" s="186" t="s">
        <v>25</v>
      </c>
      <c r="C26" s="187"/>
      <c r="D26" s="188"/>
      <c r="E26" s="120" t="s">
        <v>26</v>
      </c>
      <c r="F26" s="121" t="s">
        <v>27</v>
      </c>
    </row>
    <row r="27" spans="2:6" s="27" customFormat="1" ht="15" customHeight="1" x14ac:dyDescent="0.25">
      <c r="B27" s="45" t="s">
        <v>1</v>
      </c>
      <c r="C27" s="189" t="s">
        <v>28</v>
      </c>
      <c r="D27" s="190"/>
      <c r="E27" s="46" t="s">
        <v>29</v>
      </c>
      <c r="F27" s="20">
        <v>10</v>
      </c>
    </row>
    <row r="28" spans="2:6" s="27" customFormat="1" ht="15.95" customHeight="1" x14ac:dyDescent="0.25">
      <c r="B28" s="37" t="s">
        <v>2</v>
      </c>
      <c r="C28" s="174" t="s">
        <v>30</v>
      </c>
      <c r="D28" s="175"/>
      <c r="E28" s="47" t="s">
        <v>29</v>
      </c>
      <c r="F28" s="19">
        <v>32</v>
      </c>
    </row>
    <row r="29" spans="2:6" s="27" customFormat="1" ht="15.95" customHeight="1" x14ac:dyDescent="0.25">
      <c r="B29" s="37" t="s">
        <v>5</v>
      </c>
      <c r="C29" s="174" t="s">
        <v>157</v>
      </c>
      <c r="D29" s="175"/>
      <c r="E29" s="47" t="s">
        <v>32</v>
      </c>
      <c r="F29" s="19">
        <v>200</v>
      </c>
    </row>
    <row r="30" spans="2:6" s="27" customFormat="1" ht="15.95" customHeight="1" x14ac:dyDescent="0.25">
      <c r="B30" s="37" t="s">
        <v>7</v>
      </c>
      <c r="C30" s="174" t="s">
        <v>33</v>
      </c>
      <c r="D30" s="175"/>
      <c r="E30" s="47" t="s">
        <v>32</v>
      </c>
      <c r="F30" s="19">
        <v>0</v>
      </c>
    </row>
    <row r="31" spans="2:6" s="27" customFormat="1" ht="15.95" customHeight="1" x14ac:dyDescent="0.25">
      <c r="B31" s="37" t="s">
        <v>9</v>
      </c>
      <c r="C31" s="176" t="s">
        <v>34</v>
      </c>
      <c r="D31" s="177"/>
      <c r="E31" s="47" t="s">
        <v>32</v>
      </c>
      <c r="F31" s="48">
        <v>3</v>
      </c>
    </row>
    <row r="32" spans="2:6" s="27" customFormat="1" ht="15.95" customHeight="1" x14ac:dyDescent="0.25">
      <c r="B32" s="37" t="s">
        <v>11</v>
      </c>
      <c r="C32" s="178" t="s">
        <v>35</v>
      </c>
      <c r="D32" s="179"/>
      <c r="E32" s="47" t="s">
        <v>32</v>
      </c>
      <c r="F32" s="49">
        <v>0</v>
      </c>
    </row>
    <row r="33" spans="2:6" s="27" customFormat="1" ht="15.95" customHeight="1" thickBot="1" x14ac:dyDescent="0.3">
      <c r="B33" s="40" t="s">
        <v>12</v>
      </c>
      <c r="C33" s="180" t="s">
        <v>24</v>
      </c>
      <c r="D33" s="181"/>
      <c r="E33" s="50" t="s">
        <v>32</v>
      </c>
      <c r="F33" s="22">
        <v>0</v>
      </c>
    </row>
    <row r="34" spans="2:6" s="54" customFormat="1" ht="15" customHeight="1" thickBot="1" x14ac:dyDescent="0.3">
      <c r="B34" s="51"/>
      <c r="C34" s="52"/>
      <c r="D34" s="52"/>
      <c r="E34" s="53"/>
      <c r="F34" s="26"/>
    </row>
    <row r="35" spans="2:6" s="55" customFormat="1" thickBot="1" x14ac:dyDescent="0.25">
      <c r="B35" s="220" t="s">
        <v>36</v>
      </c>
      <c r="C35" s="225"/>
      <c r="D35" s="225"/>
      <c r="E35" s="221"/>
      <c r="F35" s="122" t="s">
        <v>27</v>
      </c>
    </row>
    <row r="36" spans="2:6" s="55" customFormat="1" x14ac:dyDescent="0.2">
      <c r="B36" s="56" t="s">
        <v>1</v>
      </c>
      <c r="C36" s="226" t="s">
        <v>37</v>
      </c>
      <c r="D36" s="227"/>
      <c r="E36" s="228"/>
      <c r="F36" s="57">
        <v>146.46</v>
      </c>
    </row>
    <row r="37" spans="2:6" s="55" customFormat="1" x14ac:dyDescent="0.2">
      <c r="B37" s="58" t="s">
        <v>2</v>
      </c>
      <c r="C37" s="229" t="s">
        <v>38</v>
      </c>
      <c r="D37" s="230"/>
      <c r="E37" s="231"/>
      <c r="F37" s="49">
        <v>0</v>
      </c>
    </row>
    <row r="38" spans="2:6" s="55" customFormat="1" ht="15.75" thickBot="1" x14ac:dyDescent="0.25">
      <c r="B38" s="59" t="s">
        <v>5</v>
      </c>
      <c r="C38" s="232" t="s">
        <v>39</v>
      </c>
      <c r="D38" s="233"/>
      <c r="E38" s="234"/>
      <c r="F38" s="60">
        <v>0</v>
      </c>
    </row>
    <row r="39" spans="2:6" s="27" customFormat="1" ht="15.95" customHeight="1" thickBot="1" x14ac:dyDescent="0.3">
      <c r="B39" s="61"/>
      <c r="C39" s="61"/>
      <c r="D39" s="61"/>
      <c r="E39" s="61"/>
      <c r="F39" s="62"/>
    </row>
    <row r="40" spans="2:6" s="27" customFormat="1" ht="15.95" customHeight="1" thickBot="1" x14ac:dyDescent="0.25">
      <c r="B40" s="220" t="s">
        <v>40</v>
      </c>
      <c r="C40" s="225"/>
      <c r="D40" s="225"/>
      <c r="E40" s="221"/>
      <c r="F40" s="122" t="s">
        <v>41</v>
      </c>
    </row>
    <row r="41" spans="2:6" s="27" customFormat="1" ht="15.95" customHeight="1" thickBot="1" x14ac:dyDescent="0.25">
      <c r="B41" s="59" t="s">
        <v>1</v>
      </c>
      <c r="C41" s="235" t="s">
        <v>42</v>
      </c>
      <c r="D41" s="236"/>
      <c r="E41" s="237"/>
      <c r="F41" s="63">
        <v>5</v>
      </c>
    </row>
    <row r="42" spans="2:6" s="27" customFormat="1" ht="15.95" customHeight="1" x14ac:dyDescent="0.2">
      <c r="B42" s="64"/>
      <c r="C42" s="65"/>
      <c r="D42" s="65"/>
      <c r="E42" s="65"/>
      <c r="F42" s="66"/>
    </row>
    <row r="43" spans="2:6" s="27" customFormat="1" ht="15.95" customHeight="1" x14ac:dyDescent="0.25">
      <c r="B43" s="67" t="s">
        <v>43</v>
      </c>
      <c r="C43" s="68"/>
      <c r="D43" s="69"/>
      <c r="E43" s="61"/>
      <c r="F43" s="61"/>
    </row>
    <row r="44" spans="2:6" s="27" customFormat="1" ht="15.95" customHeight="1" x14ac:dyDescent="0.25">
      <c r="B44" s="67"/>
      <c r="C44" s="68"/>
      <c r="D44" s="69"/>
      <c r="E44" s="61"/>
      <c r="F44" s="61"/>
    </row>
    <row r="45" spans="2:6" s="26" customFormat="1" ht="15.75" thickBot="1" x14ac:dyDescent="0.3">
      <c r="B45" s="51" t="s">
        <v>44</v>
      </c>
      <c r="C45" s="70"/>
      <c r="D45" s="70"/>
      <c r="E45" s="61"/>
      <c r="F45" s="61"/>
    </row>
    <row r="46" spans="2:6" s="26" customFormat="1" ht="15.75" thickBot="1" x14ac:dyDescent="0.3">
      <c r="B46" s="124">
        <v>1</v>
      </c>
      <c r="C46" s="171" t="s">
        <v>45</v>
      </c>
      <c r="D46" s="172"/>
      <c r="E46" s="191"/>
      <c r="F46" s="125" t="s">
        <v>27</v>
      </c>
    </row>
    <row r="47" spans="2:6" s="26" customFormat="1" x14ac:dyDescent="0.25">
      <c r="B47" s="35" t="s">
        <v>1</v>
      </c>
      <c r="C47" s="192" t="s">
        <v>46</v>
      </c>
      <c r="D47" s="193"/>
      <c r="E47" s="194"/>
      <c r="F47" s="10">
        <f>F18</f>
        <v>4240.2299999999996</v>
      </c>
    </row>
    <row r="48" spans="2:6" s="26" customFormat="1" x14ac:dyDescent="0.25">
      <c r="B48" s="37" t="s">
        <v>2</v>
      </c>
      <c r="C48" s="182" t="s">
        <v>47</v>
      </c>
      <c r="D48" s="183"/>
      <c r="E48" s="195"/>
      <c r="F48" s="11">
        <f>F19%*$F$47</f>
        <v>0</v>
      </c>
    </row>
    <row r="49" spans="2:6" s="26" customFormat="1" x14ac:dyDescent="0.25">
      <c r="B49" s="37" t="s">
        <v>5</v>
      </c>
      <c r="C49" s="182" t="s">
        <v>48</v>
      </c>
      <c r="D49" s="183"/>
      <c r="E49" s="195"/>
      <c r="F49" s="11">
        <f>F20%*$F$47</f>
        <v>0</v>
      </c>
    </row>
    <row r="50" spans="2:6" s="26" customFormat="1" x14ac:dyDescent="0.25">
      <c r="B50" s="37" t="s">
        <v>7</v>
      </c>
      <c r="C50" s="222" t="s">
        <v>49</v>
      </c>
      <c r="D50" s="223"/>
      <c r="E50" s="224"/>
      <c r="F50" s="11">
        <f>IF(F21&gt;0,((((F18+F48+F49)/220)*(1+F21%))*15),0)</f>
        <v>0</v>
      </c>
    </row>
    <row r="51" spans="2:6" s="26" customFormat="1" x14ac:dyDescent="0.25">
      <c r="B51" s="37" t="s">
        <v>9</v>
      </c>
      <c r="C51" s="222" t="s">
        <v>50</v>
      </c>
      <c r="D51" s="223"/>
      <c r="E51" s="224"/>
      <c r="F51" s="11">
        <f>IF(F22&gt;0,((((F18+F48+F49)/220)*(1+F22%))*15),0)</f>
        <v>0</v>
      </c>
    </row>
    <row r="52" spans="2:6" s="26" customFormat="1" x14ac:dyDescent="0.25">
      <c r="B52" s="37" t="s">
        <v>11</v>
      </c>
      <c r="C52" s="222" t="s">
        <v>51</v>
      </c>
      <c r="D52" s="223"/>
      <c r="E52" s="224"/>
      <c r="F52" s="11">
        <f>F23</f>
        <v>0</v>
      </c>
    </row>
    <row r="53" spans="2:6" s="26" customFormat="1" ht="15.75" thickBot="1" x14ac:dyDescent="0.3">
      <c r="B53" s="39" t="s">
        <v>12</v>
      </c>
      <c r="C53" s="243" t="str">
        <f>C24</f>
        <v>Outros (especificar)</v>
      </c>
      <c r="D53" s="244"/>
      <c r="E53" s="245"/>
      <c r="F53" s="123">
        <f>F24</f>
        <v>0</v>
      </c>
    </row>
    <row r="54" spans="2:6" s="26" customFormat="1" ht="15.75" customHeight="1" thickBot="1" x14ac:dyDescent="0.3">
      <c r="B54" s="168" t="s">
        <v>52</v>
      </c>
      <c r="C54" s="169"/>
      <c r="D54" s="169"/>
      <c r="E54" s="170"/>
      <c r="F54" s="127">
        <f>SUM(F47:F53)</f>
        <v>4240.2299999999996</v>
      </c>
    </row>
    <row r="55" spans="2:6" s="26" customFormat="1" x14ac:dyDescent="0.25">
      <c r="B55" s="52"/>
      <c r="C55" s="52"/>
      <c r="D55" s="52"/>
      <c r="E55" s="71"/>
      <c r="F55" s="71"/>
    </row>
    <row r="56" spans="2:6" s="26" customFormat="1" ht="15.75" thickBot="1" x14ac:dyDescent="0.3">
      <c r="B56" s="51" t="s">
        <v>53</v>
      </c>
      <c r="C56" s="70"/>
      <c r="D56" s="70"/>
      <c r="E56" s="72"/>
      <c r="F56" s="72"/>
    </row>
    <row r="57" spans="2:6" s="26" customFormat="1" ht="15.75" thickBot="1" x14ac:dyDescent="0.3">
      <c r="B57" s="124">
        <v>2</v>
      </c>
      <c r="C57" s="171" t="s">
        <v>54</v>
      </c>
      <c r="D57" s="172"/>
      <c r="E57" s="173"/>
      <c r="F57" s="126" t="s">
        <v>27</v>
      </c>
    </row>
    <row r="58" spans="2:6" s="26" customFormat="1" x14ac:dyDescent="0.25">
      <c r="B58" s="73" t="s">
        <v>1</v>
      </c>
      <c r="C58" s="246" t="s">
        <v>28</v>
      </c>
      <c r="D58" s="247"/>
      <c r="E58" s="248"/>
      <c r="F58" s="74">
        <f>IF(((F27*22)-(6%*$F$18))&gt;0,((F27*22)-(6%*$F$18)),0)</f>
        <v>0</v>
      </c>
    </row>
    <row r="59" spans="2:6" s="26" customFormat="1" x14ac:dyDescent="0.25">
      <c r="B59" s="58" t="s">
        <v>2</v>
      </c>
      <c r="C59" s="238" t="s">
        <v>55</v>
      </c>
      <c r="D59" s="230"/>
      <c r="E59" s="239"/>
      <c r="F59" s="74">
        <f>(F28*22)</f>
        <v>704</v>
      </c>
    </row>
    <row r="60" spans="2:6" s="26" customFormat="1" x14ac:dyDescent="0.25">
      <c r="B60" s="58" t="s">
        <v>5</v>
      </c>
      <c r="C60" s="238" t="s">
        <v>31</v>
      </c>
      <c r="D60" s="230"/>
      <c r="E60" s="239"/>
      <c r="F60" s="9">
        <f>F29</f>
        <v>200</v>
      </c>
    </row>
    <row r="61" spans="2:6" s="26" customFormat="1" x14ac:dyDescent="0.25">
      <c r="B61" s="75" t="s">
        <v>7</v>
      </c>
      <c r="C61" s="238" t="s">
        <v>33</v>
      </c>
      <c r="D61" s="230"/>
      <c r="E61" s="239"/>
      <c r="F61" s="9">
        <f>F30</f>
        <v>0</v>
      </c>
    </row>
    <row r="62" spans="2:6" s="26" customFormat="1" x14ac:dyDescent="0.25">
      <c r="B62" s="58" t="s">
        <v>9</v>
      </c>
      <c r="C62" s="238" t="s">
        <v>34</v>
      </c>
      <c r="D62" s="230"/>
      <c r="E62" s="239"/>
      <c r="F62" s="9">
        <f>F31</f>
        <v>3</v>
      </c>
    </row>
    <row r="63" spans="2:6" s="26" customFormat="1" x14ac:dyDescent="0.25">
      <c r="B63" s="58" t="s">
        <v>11</v>
      </c>
      <c r="C63" s="238" t="s">
        <v>35</v>
      </c>
      <c r="D63" s="230"/>
      <c r="E63" s="239"/>
      <c r="F63" s="9">
        <f>F32</f>
        <v>0</v>
      </c>
    </row>
    <row r="64" spans="2:6" s="26" customFormat="1" ht="15.75" thickBot="1" x14ac:dyDescent="0.3">
      <c r="B64" s="75" t="s">
        <v>12</v>
      </c>
      <c r="C64" s="240" t="str">
        <f>C33</f>
        <v>Outros (especificar)</v>
      </c>
      <c r="D64" s="241"/>
      <c r="E64" s="242"/>
      <c r="F64" s="9">
        <f>F33</f>
        <v>0</v>
      </c>
    </row>
    <row r="65" spans="2:6" s="26" customFormat="1" ht="15.75" customHeight="1" thickBot="1" x14ac:dyDescent="0.3">
      <c r="B65" s="168" t="s">
        <v>56</v>
      </c>
      <c r="C65" s="169"/>
      <c r="D65" s="169"/>
      <c r="E65" s="170"/>
      <c r="F65" s="127">
        <f>SUM(F58:F64)</f>
        <v>907</v>
      </c>
    </row>
    <row r="66" spans="2:6" s="26" customFormat="1" x14ac:dyDescent="0.25">
      <c r="B66" s="52"/>
      <c r="C66" s="52"/>
      <c r="D66" s="52"/>
      <c r="E66" s="71"/>
      <c r="F66" s="71"/>
    </row>
    <row r="67" spans="2:6" s="26" customFormat="1" ht="15.75" thickBot="1" x14ac:dyDescent="0.3">
      <c r="B67" s="51" t="s">
        <v>57</v>
      </c>
      <c r="C67" s="52"/>
      <c r="D67" s="52"/>
      <c r="E67" s="71"/>
      <c r="F67" s="71"/>
    </row>
    <row r="68" spans="2:6" s="26" customFormat="1" ht="15.75" thickBot="1" x14ac:dyDescent="0.3">
      <c r="B68" s="128">
        <v>3</v>
      </c>
      <c r="C68" s="171" t="s">
        <v>58</v>
      </c>
      <c r="D68" s="172"/>
      <c r="E68" s="173"/>
      <c r="F68" s="129" t="s">
        <v>27</v>
      </c>
    </row>
    <row r="69" spans="2:6" s="26" customFormat="1" x14ac:dyDescent="0.25">
      <c r="B69" s="73" t="s">
        <v>1</v>
      </c>
      <c r="C69" s="249" t="s">
        <v>37</v>
      </c>
      <c r="D69" s="227"/>
      <c r="E69" s="228"/>
      <c r="F69" s="7">
        <f>F36</f>
        <v>146.46</v>
      </c>
    </row>
    <row r="70" spans="2:6" s="26" customFormat="1" ht="15.75" thickBot="1" x14ac:dyDescent="0.3">
      <c r="B70" s="58" t="s">
        <v>2</v>
      </c>
      <c r="C70" s="238" t="s">
        <v>38</v>
      </c>
      <c r="D70" s="230"/>
      <c r="E70" s="231"/>
      <c r="F70" s="21">
        <v>0</v>
      </c>
    </row>
    <row r="71" spans="2:6" s="26" customFormat="1" ht="15.75" customHeight="1" thickBot="1" x14ac:dyDescent="0.3">
      <c r="B71" s="168" t="s">
        <v>59</v>
      </c>
      <c r="C71" s="169"/>
      <c r="D71" s="169"/>
      <c r="E71" s="170"/>
      <c r="F71" s="127">
        <f>SUM(F69:F70)</f>
        <v>146.46</v>
      </c>
    </row>
    <row r="72" spans="2:6" s="26" customFormat="1" ht="9.75" customHeight="1" x14ac:dyDescent="0.25">
      <c r="B72" s="52"/>
      <c r="C72" s="52"/>
      <c r="D72" s="52"/>
      <c r="E72" s="71"/>
      <c r="F72" s="71"/>
    </row>
    <row r="73" spans="2:6" s="77" customFormat="1" x14ac:dyDescent="0.25">
      <c r="B73" s="51" t="s">
        <v>60</v>
      </c>
      <c r="C73" s="52"/>
      <c r="D73" s="76"/>
      <c r="E73" s="53"/>
      <c r="F73" s="53"/>
    </row>
    <row r="74" spans="2:6" s="77" customFormat="1" ht="15.75" thickBot="1" x14ac:dyDescent="0.3">
      <c r="B74" s="51" t="s">
        <v>61</v>
      </c>
      <c r="C74" s="52"/>
      <c r="D74" s="76"/>
      <c r="E74" s="53"/>
      <c r="F74" s="53"/>
    </row>
    <row r="75" spans="2:6" s="77" customFormat="1" ht="15.75" thickBot="1" x14ac:dyDescent="0.3">
      <c r="B75" s="130" t="s">
        <v>62</v>
      </c>
      <c r="C75" s="220" t="s">
        <v>63</v>
      </c>
      <c r="D75" s="221"/>
      <c r="E75" s="122" t="s">
        <v>41</v>
      </c>
      <c r="F75" s="131" t="s">
        <v>27</v>
      </c>
    </row>
    <row r="76" spans="2:6" s="77" customFormat="1" ht="15" customHeight="1" x14ac:dyDescent="0.25">
      <c r="B76" s="78" t="s">
        <v>1</v>
      </c>
      <c r="C76" s="226" t="s">
        <v>64</v>
      </c>
      <c r="D76" s="228"/>
      <c r="E76" s="101">
        <v>20</v>
      </c>
      <c r="F76" s="5">
        <f t="shared" ref="F76:F83" si="0">E76%*$F$54</f>
        <v>848.04599999999994</v>
      </c>
    </row>
    <row r="77" spans="2:6" s="77" customFormat="1" x14ac:dyDescent="0.25">
      <c r="B77" s="2" t="s">
        <v>2</v>
      </c>
      <c r="C77" s="229" t="s">
        <v>65</v>
      </c>
      <c r="D77" s="231"/>
      <c r="E77" s="102">
        <v>1.5</v>
      </c>
      <c r="F77" s="5">
        <f t="shared" si="0"/>
        <v>63.603449999999988</v>
      </c>
    </row>
    <row r="78" spans="2:6" s="77" customFormat="1" x14ac:dyDescent="0.25">
      <c r="B78" s="2" t="s">
        <v>5</v>
      </c>
      <c r="C78" s="229" t="s">
        <v>66</v>
      </c>
      <c r="D78" s="231"/>
      <c r="E78" s="103">
        <v>1</v>
      </c>
      <c r="F78" s="5">
        <f t="shared" si="0"/>
        <v>42.402299999999997</v>
      </c>
    </row>
    <row r="79" spans="2:6" s="77" customFormat="1" ht="15" customHeight="1" x14ac:dyDescent="0.25">
      <c r="B79" s="2" t="s">
        <v>7</v>
      </c>
      <c r="C79" s="229" t="s">
        <v>67</v>
      </c>
      <c r="D79" s="231"/>
      <c r="E79" s="104">
        <v>0.2</v>
      </c>
      <c r="F79" s="5">
        <f t="shared" si="0"/>
        <v>8.480459999999999</v>
      </c>
    </row>
    <row r="80" spans="2:6" s="77" customFormat="1" x14ac:dyDescent="0.25">
      <c r="B80" s="2" t="s">
        <v>9</v>
      </c>
      <c r="C80" s="229" t="s">
        <v>68</v>
      </c>
      <c r="D80" s="231"/>
      <c r="E80" s="105">
        <v>2.5</v>
      </c>
      <c r="F80" s="5">
        <f t="shared" si="0"/>
        <v>106.00574999999999</v>
      </c>
    </row>
    <row r="81" spans="2:6" s="77" customFormat="1" x14ac:dyDescent="0.25">
      <c r="B81" s="2" t="s">
        <v>11</v>
      </c>
      <c r="C81" s="229" t="s">
        <v>69</v>
      </c>
      <c r="D81" s="231"/>
      <c r="E81" s="105">
        <v>8</v>
      </c>
      <c r="F81" s="5">
        <f t="shared" si="0"/>
        <v>339.21839999999997</v>
      </c>
    </row>
    <row r="82" spans="2:6" s="77" customFormat="1" x14ac:dyDescent="0.25">
      <c r="B82" s="2" t="s">
        <v>12</v>
      </c>
      <c r="C82" s="229" t="s">
        <v>70</v>
      </c>
      <c r="D82" s="231"/>
      <c r="E82" s="105">
        <v>3</v>
      </c>
      <c r="F82" s="5">
        <f t="shared" si="0"/>
        <v>127.20689999999998</v>
      </c>
    </row>
    <row r="83" spans="2:6" s="77" customFormat="1" ht="15.75" thickBot="1" x14ac:dyDescent="0.3">
      <c r="B83" s="23" t="s">
        <v>14</v>
      </c>
      <c r="C83" s="250" t="s">
        <v>71</v>
      </c>
      <c r="D83" s="251"/>
      <c r="E83" s="106">
        <v>0.6</v>
      </c>
      <c r="F83" s="5">
        <f t="shared" si="0"/>
        <v>25.441379999999999</v>
      </c>
    </row>
    <row r="84" spans="2:6" s="77" customFormat="1" ht="15.75" thickBot="1" x14ac:dyDescent="0.3">
      <c r="B84" s="220" t="s">
        <v>72</v>
      </c>
      <c r="C84" s="225"/>
      <c r="D84" s="221"/>
      <c r="E84" s="132">
        <f>SUM(E76:E83)</f>
        <v>36.800000000000004</v>
      </c>
      <c r="F84" s="133">
        <f>SUM(F76:F83)</f>
        <v>1560.4046399999997</v>
      </c>
    </row>
    <row r="85" spans="2:6" s="77" customFormat="1" ht="12" customHeight="1" x14ac:dyDescent="0.25">
      <c r="B85" s="52"/>
      <c r="C85" s="52"/>
      <c r="D85" s="76"/>
      <c r="E85" s="107"/>
      <c r="F85" s="71"/>
    </row>
    <row r="86" spans="2:6" s="77" customFormat="1" ht="15.75" thickBot="1" x14ac:dyDescent="0.3">
      <c r="B86" s="51" t="s">
        <v>73</v>
      </c>
      <c r="C86" s="52"/>
      <c r="D86" s="76"/>
      <c r="E86" s="107"/>
      <c r="F86" s="71"/>
    </row>
    <row r="87" spans="2:6" s="77" customFormat="1" ht="15.75" thickBot="1" x14ac:dyDescent="0.3">
      <c r="B87" s="130" t="s">
        <v>74</v>
      </c>
      <c r="C87" s="220" t="s">
        <v>75</v>
      </c>
      <c r="D87" s="221"/>
      <c r="E87" s="122" t="s">
        <v>41</v>
      </c>
      <c r="F87" s="134" t="s">
        <v>27</v>
      </c>
    </row>
    <row r="88" spans="2:6" s="26" customFormat="1" x14ac:dyDescent="0.25">
      <c r="B88" s="78" t="s">
        <v>1</v>
      </c>
      <c r="C88" s="226" t="s">
        <v>76</v>
      </c>
      <c r="D88" s="228"/>
      <c r="E88" s="101">
        <f>(1/12)*100</f>
        <v>8.3333333333333321</v>
      </c>
      <c r="F88" s="5">
        <f>E88%*$F$54</f>
        <v>353.35249999999991</v>
      </c>
    </row>
    <row r="89" spans="2:6" s="27" customFormat="1" ht="15.75" thickBot="1" x14ac:dyDescent="0.25">
      <c r="B89" s="3" t="s">
        <v>2</v>
      </c>
      <c r="C89" s="250" t="s">
        <v>77</v>
      </c>
      <c r="D89" s="251"/>
      <c r="E89" s="108">
        <f>(1/3)/12*100</f>
        <v>2.7777777777777777</v>
      </c>
      <c r="F89" s="5">
        <f>E89%*$F$54</f>
        <v>117.78416666666665</v>
      </c>
    </row>
    <row r="90" spans="2:6" s="27" customFormat="1" thickBot="1" x14ac:dyDescent="0.25">
      <c r="B90" s="252" t="s">
        <v>78</v>
      </c>
      <c r="C90" s="253"/>
      <c r="D90" s="254"/>
      <c r="E90" s="109">
        <f>SUM(E88:E89)</f>
        <v>11.111111111111111</v>
      </c>
      <c r="F90" s="79">
        <f>SUM(F88:F89)</f>
        <v>471.13666666666654</v>
      </c>
    </row>
    <row r="91" spans="2:6" s="27" customFormat="1" ht="15.75" thickBot="1" x14ac:dyDescent="0.25">
      <c r="B91" s="24" t="s">
        <v>5</v>
      </c>
      <c r="C91" s="235" t="s">
        <v>79</v>
      </c>
      <c r="D91" s="237"/>
      <c r="E91" s="110">
        <f>E84*E90%</f>
        <v>4.0888888888888895</v>
      </c>
      <c r="F91" s="5">
        <f>E91%*$F$54</f>
        <v>173.37829333333332</v>
      </c>
    </row>
    <row r="92" spans="2:6" s="27" customFormat="1" thickBot="1" x14ac:dyDescent="0.25">
      <c r="B92" s="220" t="s">
        <v>72</v>
      </c>
      <c r="C92" s="225"/>
      <c r="D92" s="221"/>
      <c r="E92" s="132">
        <f>E90+E91</f>
        <v>15.2</v>
      </c>
      <c r="F92" s="135">
        <f>F90+F91</f>
        <v>644.51495999999986</v>
      </c>
    </row>
    <row r="93" spans="2:6" s="27" customFormat="1" ht="12.75" customHeight="1" x14ac:dyDescent="0.2">
      <c r="B93" s="76"/>
      <c r="C93" s="65"/>
      <c r="D93" s="80"/>
      <c r="E93" s="111"/>
      <c r="F93" s="81"/>
    </row>
    <row r="94" spans="2:6" s="27" customFormat="1" thickBot="1" x14ac:dyDescent="0.25">
      <c r="B94" s="51" t="s">
        <v>80</v>
      </c>
      <c r="C94" s="52"/>
      <c r="D94" s="76"/>
      <c r="E94" s="107"/>
      <c r="F94" s="71"/>
    </row>
    <row r="95" spans="2:6" s="27" customFormat="1" thickBot="1" x14ac:dyDescent="0.25">
      <c r="B95" s="130" t="s">
        <v>81</v>
      </c>
      <c r="C95" s="220" t="s">
        <v>82</v>
      </c>
      <c r="D95" s="221"/>
      <c r="E95" s="122" t="s">
        <v>41</v>
      </c>
      <c r="F95" s="136" t="s">
        <v>27</v>
      </c>
    </row>
    <row r="96" spans="2:6" s="27" customFormat="1" x14ac:dyDescent="0.2">
      <c r="B96" s="78" t="s">
        <v>1</v>
      </c>
      <c r="C96" s="226" t="s">
        <v>82</v>
      </c>
      <c r="D96" s="228"/>
      <c r="E96" s="101">
        <f>((6/12)*E84%*35.5%*81.2%*((1.86/25))/12)*100</f>
        <v>3.2884700800000007E-2</v>
      </c>
      <c r="F96" s="5">
        <f>E96%*$F$54</f>
        <v>1.3943869487318401</v>
      </c>
    </row>
    <row r="97" spans="2:6" s="27" customFormat="1" ht="15.75" thickBot="1" x14ac:dyDescent="0.25">
      <c r="B97" s="24" t="s">
        <v>2</v>
      </c>
      <c r="C97" s="250" t="s">
        <v>83</v>
      </c>
      <c r="D97" s="251"/>
      <c r="E97" s="102">
        <f>E84%*E96</f>
        <v>1.2101569894400003E-2</v>
      </c>
      <c r="F97" s="5">
        <f>E97%*$F$54</f>
        <v>0.51313439713331721</v>
      </c>
    </row>
    <row r="98" spans="2:6" s="27" customFormat="1" thickBot="1" x14ac:dyDescent="0.25">
      <c r="B98" s="220" t="s">
        <v>72</v>
      </c>
      <c r="C98" s="225"/>
      <c r="D98" s="221"/>
      <c r="E98" s="132">
        <f>SUM(E96:E97)</f>
        <v>4.4986270694400012E-2</v>
      </c>
      <c r="F98" s="133">
        <f>SUM(F96:F97)</f>
        <v>1.9075213458651574</v>
      </c>
    </row>
    <row r="99" spans="2:6" s="27" customFormat="1" ht="12.75" customHeight="1" x14ac:dyDescent="0.2">
      <c r="B99" s="76"/>
      <c r="C99" s="65"/>
      <c r="D99" s="80"/>
      <c r="E99" s="111"/>
      <c r="F99" s="81"/>
    </row>
    <row r="100" spans="2:6" s="27" customFormat="1" ht="15.95" customHeight="1" thickBot="1" x14ac:dyDescent="0.25">
      <c r="B100" s="51" t="s">
        <v>84</v>
      </c>
      <c r="C100" s="52"/>
      <c r="D100" s="76"/>
      <c r="E100" s="107"/>
      <c r="F100" s="71"/>
    </row>
    <row r="101" spans="2:6" s="27" customFormat="1" ht="15.95" customHeight="1" thickBot="1" x14ac:dyDescent="0.25">
      <c r="B101" s="130" t="s">
        <v>85</v>
      </c>
      <c r="C101" s="220" t="s">
        <v>86</v>
      </c>
      <c r="D101" s="221"/>
      <c r="E101" s="122" t="s">
        <v>41</v>
      </c>
      <c r="F101" s="131" t="s">
        <v>27</v>
      </c>
    </row>
    <row r="102" spans="2:6" s="27" customFormat="1" ht="15.95" customHeight="1" x14ac:dyDescent="0.2">
      <c r="B102" s="78" t="s">
        <v>1</v>
      </c>
      <c r="C102" s="226" t="s">
        <v>87</v>
      </c>
      <c r="D102" s="228"/>
      <c r="E102" s="112">
        <f>(5%*(1/12))*100</f>
        <v>0.41666666666666669</v>
      </c>
      <c r="F102" s="5">
        <f t="shared" ref="F102:F107" si="1">E102%*$F$54</f>
        <v>17.667624999999997</v>
      </c>
    </row>
    <row r="103" spans="2:6" s="27" customFormat="1" x14ac:dyDescent="0.2">
      <c r="B103" s="2" t="s">
        <v>2</v>
      </c>
      <c r="C103" s="255" t="s">
        <v>88</v>
      </c>
      <c r="D103" s="256"/>
      <c r="E103" s="105">
        <f>E81%*E102</f>
        <v>3.3333333333333333E-2</v>
      </c>
      <c r="F103" s="5">
        <f t="shared" si="1"/>
        <v>1.4134099999999998</v>
      </c>
    </row>
    <row r="104" spans="2:6" s="27" customFormat="1" ht="15.95" customHeight="1" x14ac:dyDescent="0.2">
      <c r="B104" s="2" t="s">
        <v>5</v>
      </c>
      <c r="C104" s="229" t="s">
        <v>89</v>
      </c>
      <c r="D104" s="231"/>
      <c r="E104" s="105">
        <f>40%*8%*(100%-4.45%)*100</f>
        <v>3.0576000000000003</v>
      </c>
      <c r="F104" s="5">
        <f t="shared" si="1"/>
        <v>129.64927248000001</v>
      </c>
    </row>
    <row r="105" spans="2:6" s="27" customFormat="1" ht="15.95" customHeight="1" x14ac:dyDescent="0.2">
      <c r="B105" s="2" t="s">
        <v>7</v>
      </c>
      <c r="C105" s="229" t="s">
        <v>90</v>
      </c>
      <c r="D105" s="231"/>
      <c r="E105" s="105">
        <f>(((7/30/12)))*100</f>
        <v>1.9444444444444444</v>
      </c>
      <c r="F105" s="5">
        <f t="shared" si="1"/>
        <v>82.448916666666662</v>
      </c>
    </row>
    <row r="106" spans="2:6" s="27" customFormat="1" ht="15.95" customHeight="1" x14ac:dyDescent="0.2">
      <c r="B106" s="2" t="s">
        <v>9</v>
      </c>
      <c r="C106" s="229" t="s">
        <v>91</v>
      </c>
      <c r="D106" s="231"/>
      <c r="E106" s="105">
        <f>E105%*E84</f>
        <v>0.71555555555555561</v>
      </c>
      <c r="F106" s="5">
        <f t="shared" si="1"/>
        <v>30.341201333333334</v>
      </c>
    </row>
    <row r="107" spans="2:6" s="27" customFormat="1" ht="15.75" thickBot="1" x14ac:dyDescent="0.25">
      <c r="B107" s="2" t="s">
        <v>11</v>
      </c>
      <c r="C107" s="250" t="s">
        <v>92</v>
      </c>
      <c r="D107" s="251"/>
      <c r="E107" s="105">
        <f>50%*8%*1.94%*100</f>
        <v>7.7600000000000002E-2</v>
      </c>
      <c r="F107" s="5">
        <f t="shared" si="1"/>
        <v>3.2904184799999996</v>
      </c>
    </row>
    <row r="108" spans="2:6" s="27" customFormat="1" thickBot="1" x14ac:dyDescent="0.25">
      <c r="B108" s="257" t="s">
        <v>72</v>
      </c>
      <c r="C108" s="258"/>
      <c r="D108" s="259"/>
      <c r="E108" s="137">
        <f>SUM(E102:E107)</f>
        <v>6.2452000000000005</v>
      </c>
      <c r="F108" s="138">
        <f>SUM(F102:F107)</f>
        <v>264.81084395999994</v>
      </c>
    </row>
    <row r="109" spans="2:6" s="27" customFormat="1" x14ac:dyDescent="0.2">
      <c r="B109" s="76"/>
      <c r="C109" s="65"/>
      <c r="D109" s="80"/>
      <c r="E109" s="111"/>
      <c r="F109" s="81"/>
    </row>
    <row r="110" spans="2:6" s="27" customFormat="1" thickBot="1" x14ac:dyDescent="0.25">
      <c r="B110" s="51" t="s">
        <v>93</v>
      </c>
      <c r="C110" s="52"/>
      <c r="D110" s="76"/>
      <c r="E110" s="107"/>
      <c r="F110" s="71"/>
    </row>
    <row r="111" spans="2:6" s="27" customFormat="1" thickBot="1" x14ac:dyDescent="0.25">
      <c r="B111" s="130" t="s">
        <v>94</v>
      </c>
      <c r="C111" s="257" t="s">
        <v>95</v>
      </c>
      <c r="D111" s="259"/>
      <c r="E111" s="122" t="s">
        <v>41</v>
      </c>
      <c r="F111" s="131" t="s">
        <v>27</v>
      </c>
    </row>
    <row r="112" spans="2:6" s="27" customFormat="1" x14ac:dyDescent="0.2">
      <c r="B112" s="2" t="s">
        <v>1</v>
      </c>
      <c r="C112" s="226" t="s">
        <v>96</v>
      </c>
      <c r="D112" s="228"/>
      <c r="E112" s="105">
        <f>(1/12)*100</f>
        <v>8.3333333333333321</v>
      </c>
      <c r="F112" s="5">
        <f t="shared" ref="F112:F117" si="2">E112%*$F$54</f>
        <v>353.35249999999991</v>
      </c>
    </row>
    <row r="113" spans="2:6" s="27" customFormat="1" x14ac:dyDescent="0.2">
      <c r="B113" s="2" t="s">
        <v>2</v>
      </c>
      <c r="C113" s="260" t="s">
        <v>97</v>
      </c>
      <c r="D113" s="261"/>
      <c r="E113" s="104">
        <f>((5/30)/12)*100</f>
        <v>1.3888888888888888</v>
      </c>
      <c r="F113" s="5">
        <f t="shared" si="2"/>
        <v>58.892083333333325</v>
      </c>
    </row>
    <row r="114" spans="2:6" s="27" customFormat="1" ht="15.75" customHeight="1" x14ac:dyDescent="0.2">
      <c r="B114" s="2" t="s">
        <v>5</v>
      </c>
      <c r="C114" s="229" t="s">
        <v>98</v>
      </c>
      <c r="D114" s="231"/>
      <c r="E114" s="105">
        <f>(((5/30)/12)*1.5%)*100</f>
        <v>2.0833333333333332E-2</v>
      </c>
      <c r="F114" s="5">
        <f t="shared" si="2"/>
        <v>0.8833812499999999</v>
      </c>
    </row>
    <row r="115" spans="2:6" s="27" customFormat="1" ht="15.75" customHeight="1" x14ac:dyDescent="0.2">
      <c r="B115" s="2" t="s">
        <v>7</v>
      </c>
      <c r="C115" s="229" t="s">
        <v>99</v>
      </c>
      <c r="D115" s="231"/>
      <c r="E115" s="105">
        <f>((1/30)/12)*100</f>
        <v>0.27777777777777779</v>
      </c>
      <c r="F115" s="5">
        <f t="shared" si="2"/>
        <v>11.778416666666667</v>
      </c>
    </row>
    <row r="116" spans="2:6" s="27" customFormat="1" x14ac:dyDescent="0.2">
      <c r="B116" s="2" t="s">
        <v>9</v>
      </c>
      <c r="C116" s="229" t="s">
        <v>100</v>
      </c>
      <c r="D116" s="231"/>
      <c r="E116" s="105">
        <f>(((15/30)/12)*0.78%)*100</f>
        <v>3.2500000000000001E-2</v>
      </c>
      <c r="F116" s="5">
        <f t="shared" si="2"/>
        <v>1.3780747499999999</v>
      </c>
    </row>
    <row r="117" spans="2:6" s="27" customFormat="1" ht="15.75" thickBot="1" x14ac:dyDescent="0.25">
      <c r="B117" s="2" t="s">
        <v>11</v>
      </c>
      <c r="C117" s="250" t="s">
        <v>24</v>
      </c>
      <c r="D117" s="251"/>
      <c r="E117" s="113"/>
      <c r="F117" s="5">
        <f t="shared" si="2"/>
        <v>0</v>
      </c>
    </row>
    <row r="118" spans="2:6" s="27" customFormat="1" thickBot="1" x14ac:dyDescent="0.25">
      <c r="B118" s="252" t="s">
        <v>78</v>
      </c>
      <c r="C118" s="253"/>
      <c r="D118" s="254"/>
      <c r="E118" s="114">
        <f>SUM(E112:E116)</f>
        <v>10.053333333333335</v>
      </c>
      <c r="F118" s="82">
        <f>SUM(F112:F116)</f>
        <v>426.28445599999992</v>
      </c>
    </row>
    <row r="119" spans="2:6" s="27" customFormat="1" ht="15.75" thickBot="1" x14ac:dyDescent="0.25">
      <c r="B119" s="2" t="s">
        <v>12</v>
      </c>
      <c r="C119" s="235" t="s">
        <v>101</v>
      </c>
      <c r="D119" s="237"/>
      <c r="E119" s="104">
        <f>E84%*E118</f>
        <v>3.6996266666666675</v>
      </c>
      <c r="F119" s="5">
        <f>E119%*$F$54</f>
        <v>156.87267980800002</v>
      </c>
    </row>
    <row r="120" spans="2:6" s="27" customFormat="1" thickBot="1" x14ac:dyDescent="0.25">
      <c r="B120" s="268" t="s">
        <v>72</v>
      </c>
      <c r="C120" s="269"/>
      <c r="D120" s="270"/>
      <c r="E120" s="137">
        <f>SUM(E118:E119)</f>
        <v>13.752960000000002</v>
      </c>
      <c r="F120" s="138">
        <f>SUM(F118:F119)</f>
        <v>583.15713580799991</v>
      </c>
    </row>
    <row r="121" spans="2:6" s="26" customFormat="1" x14ac:dyDescent="0.25">
      <c r="B121" s="76"/>
      <c r="C121" s="65"/>
      <c r="D121" s="65"/>
      <c r="E121" s="65"/>
      <c r="F121" s="81"/>
    </row>
    <row r="122" spans="2:6" s="27" customFormat="1" thickBot="1" x14ac:dyDescent="0.25">
      <c r="B122" s="271" t="s">
        <v>102</v>
      </c>
      <c r="C122" s="271"/>
      <c r="D122" s="271"/>
      <c r="E122" s="271"/>
      <c r="F122" s="271"/>
    </row>
    <row r="123" spans="2:6" s="27" customFormat="1" thickBot="1" x14ac:dyDescent="0.25">
      <c r="B123" s="130">
        <v>5</v>
      </c>
      <c r="C123" s="220" t="s">
        <v>103</v>
      </c>
      <c r="D123" s="221"/>
      <c r="E123" s="122" t="s">
        <v>41</v>
      </c>
      <c r="F123" s="125" t="s">
        <v>27</v>
      </c>
    </row>
    <row r="124" spans="2:6" s="27" customFormat="1" ht="15.75" thickBot="1" x14ac:dyDescent="0.25">
      <c r="B124" s="83" t="s">
        <v>1</v>
      </c>
      <c r="C124" s="272" t="s">
        <v>104</v>
      </c>
      <c r="D124" s="273"/>
      <c r="E124" s="115">
        <v>5.31</v>
      </c>
      <c r="F124" s="84">
        <f>E124%*($F$54+$F$65+$F$71+$F$84+F98+$F$92+$F$108+F120)</f>
        <v>443.30455886914609</v>
      </c>
    </row>
    <row r="125" spans="2:6" s="27" customFormat="1" ht="15.75" thickBot="1" x14ac:dyDescent="0.25">
      <c r="B125" s="85" t="s">
        <v>2</v>
      </c>
      <c r="C125" s="272" t="s">
        <v>105</v>
      </c>
      <c r="D125" s="273"/>
      <c r="E125" s="115">
        <v>8.65</v>
      </c>
      <c r="F125" s="84">
        <f>E125%*$F$142</f>
        <v>892.44123874209595</v>
      </c>
    </row>
    <row r="126" spans="2:6" s="27" customFormat="1" x14ac:dyDescent="0.2">
      <c r="B126" s="86" t="s">
        <v>106</v>
      </c>
      <c r="C126" s="260" t="s">
        <v>107</v>
      </c>
      <c r="D126" s="261"/>
      <c r="E126" s="116">
        <v>0.65</v>
      </c>
      <c r="F126" s="87">
        <f>E126%*$F$142</f>
        <v>67.062058402585251</v>
      </c>
    </row>
    <row r="127" spans="2:6" s="27" customFormat="1" x14ac:dyDescent="0.2">
      <c r="B127" s="2" t="s">
        <v>108</v>
      </c>
      <c r="C127" s="229" t="s">
        <v>109</v>
      </c>
      <c r="D127" s="231"/>
      <c r="E127" s="117">
        <v>3</v>
      </c>
      <c r="F127" s="87">
        <f>E127%*$F$142</f>
        <v>309.51719262731649</v>
      </c>
    </row>
    <row r="128" spans="2:6" s="27" customFormat="1" ht="15.75" thickBot="1" x14ac:dyDescent="0.25">
      <c r="B128" s="88" t="s">
        <v>110</v>
      </c>
      <c r="C128" s="274" t="s">
        <v>111</v>
      </c>
      <c r="D128" s="275"/>
      <c r="E128" s="118">
        <f>$F$41</f>
        <v>5</v>
      </c>
      <c r="F128" s="87">
        <f>E128%*$F$142</f>
        <v>515.86198771219415</v>
      </c>
    </row>
    <row r="129" spans="2:6" s="27" customFormat="1" ht="15" customHeight="1" thickBot="1" x14ac:dyDescent="0.25">
      <c r="B129" s="89" t="s">
        <v>5</v>
      </c>
      <c r="C129" s="272" t="s">
        <v>112</v>
      </c>
      <c r="D129" s="273"/>
      <c r="E129" s="115">
        <v>7.2</v>
      </c>
      <c r="F129" s="84">
        <f>E129%*($F$54+$F$65+$F$71+$F$84+$F$92+$F$98+$F$108+F120+F124)</f>
        <v>633.00885551877673</v>
      </c>
    </row>
    <row r="130" spans="2:6" s="27" customFormat="1" thickBot="1" x14ac:dyDescent="0.25">
      <c r="B130" s="220" t="s">
        <v>113</v>
      </c>
      <c r="C130" s="225"/>
      <c r="D130" s="221"/>
      <c r="E130" s="139">
        <f>E124+E125+E129</f>
        <v>21.16</v>
      </c>
      <c r="F130" s="140">
        <f>F124+F125+F129</f>
        <v>1968.7546531300188</v>
      </c>
    </row>
    <row r="131" spans="2:6" s="27" customFormat="1" x14ac:dyDescent="0.25">
      <c r="B131" s="76"/>
      <c r="C131" s="65"/>
      <c r="D131" s="65"/>
      <c r="E131" s="53"/>
      <c r="F131" s="53"/>
    </row>
    <row r="132" spans="2:6" s="26" customFormat="1" ht="18.75" x14ac:dyDescent="0.25">
      <c r="B132" s="90" t="s">
        <v>114</v>
      </c>
      <c r="C132" s="65"/>
      <c r="D132" s="65"/>
      <c r="E132" s="65"/>
      <c r="F132" s="81"/>
    </row>
    <row r="133" spans="2:6" s="26" customFormat="1" ht="15.75" thickBot="1" x14ac:dyDescent="0.3">
      <c r="B133" s="91"/>
      <c r="C133" s="65"/>
      <c r="D133" s="65"/>
      <c r="E133" s="65"/>
      <c r="F133" s="81"/>
    </row>
    <row r="134" spans="2:6" s="26" customFormat="1" ht="15.75" customHeight="1" thickBot="1" x14ac:dyDescent="0.3">
      <c r="B134" s="257" t="s">
        <v>115</v>
      </c>
      <c r="C134" s="258"/>
      <c r="D134" s="258"/>
      <c r="E134" s="259"/>
      <c r="F134" s="131" t="s">
        <v>116</v>
      </c>
    </row>
    <row r="135" spans="2:6" s="26" customFormat="1" x14ac:dyDescent="0.25">
      <c r="B135" s="78" t="s">
        <v>1</v>
      </c>
      <c r="C135" s="226" t="s">
        <v>117</v>
      </c>
      <c r="D135" s="227"/>
      <c r="E135" s="228"/>
      <c r="F135" s="8">
        <f>F54</f>
        <v>4240.2299999999996</v>
      </c>
    </row>
    <row r="136" spans="2:6" s="26" customFormat="1" x14ac:dyDescent="0.25">
      <c r="B136" s="2" t="s">
        <v>2</v>
      </c>
      <c r="C136" s="229" t="s">
        <v>118</v>
      </c>
      <c r="D136" s="230"/>
      <c r="E136" s="231"/>
      <c r="F136" s="12">
        <f>F65</f>
        <v>907</v>
      </c>
    </row>
    <row r="137" spans="2:6" s="26" customFormat="1" ht="15" customHeight="1" x14ac:dyDescent="0.25">
      <c r="B137" s="2" t="s">
        <v>5</v>
      </c>
      <c r="C137" s="229" t="s">
        <v>119</v>
      </c>
      <c r="D137" s="230"/>
      <c r="E137" s="231"/>
      <c r="F137" s="12">
        <f>F71</f>
        <v>146.46</v>
      </c>
    </row>
    <row r="138" spans="2:6" s="26" customFormat="1" x14ac:dyDescent="0.25">
      <c r="B138" s="16" t="s">
        <v>7</v>
      </c>
      <c r="C138" s="229" t="s">
        <v>120</v>
      </c>
      <c r="D138" s="230"/>
      <c r="E138" s="231"/>
      <c r="F138" s="12">
        <f>F84+F92+F98+F108+F120</f>
        <v>3054.7951011138648</v>
      </c>
    </row>
    <row r="139" spans="2:6" s="26" customFormat="1" ht="15.75" thickBot="1" x14ac:dyDescent="0.3">
      <c r="B139" s="4" t="s">
        <v>9</v>
      </c>
      <c r="C139" s="250" t="s">
        <v>121</v>
      </c>
      <c r="D139" s="241"/>
      <c r="E139" s="251"/>
      <c r="F139" s="6">
        <f>F124+F129</f>
        <v>1076.3134143879229</v>
      </c>
    </row>
    <row r="140" spans="2:6" s="26" customFormat="1" ht="15.75" customHeight="1" thickBot="1" x14ac:dyDescent="0.3">
      <c r="B140" s="262" t="s">
        <v>78</v>
      </c>
      <c r="C140" s="263"/>
      <c r="D140" s="263"/>
      <c r="E140" s="264"/>
      <c r="F140" s="13">
        <f>SUM(F135:F139)</f>
        <v>9424.7985155017868</v>
      </c>
    </row>
    <row r="141" spans="2:6" s="26" customFormat="1" ht="15.75" thickBot="1" x14ac:dyDescent="0.3">
      <c r="B141" s="14" t="s">
        <v>11</v>
      </c>
      <c r="C141" s="235" t="s">
        <v>122</v>
      </c>
      <c r="D141" s="236"/>
      <c r="E141" s="237"/>
      <c r="F141" s="15">
        <f>F142-F140</f>
        <v>892.44123874209617</v>
      </c>
    </row>
    <row r="142" spans="2:6" s="26" customFormat="1" ht="15.75" customHeight="1" thickBot="1" x14ac:dyDescent="0.3">
      <c r="B142" s="257" t="s">
        <v>123</v>
      </c>
      <c r="C142" s="258"/>
      <c r="D142" s="258"/>
      <c r="E142" s="259"/>
      <c r="F142" s="141">
        <f>F140/(100%-E125%)</f>
        <v>10317.239754243883</v>
      </c>
    </row>
    <row r="143" spans="2:6" s="26" customFormat="1" x14ac:dyDescent="0.25">
      <c r="B143" s="76"/>
      <c r="C143" s="65"/>
      <c r="D143" s="65"/>
      <c r="E143" s="65"/>
      <c r="F143" s="81"/>
    </row>
    <row r="144" spans="2:6" s="26" customFormat="1" ht="8.25" customHeight="1" thickBot="1" x14ac:dyDescent="0.3">
      <c r="B144" s="64"/>
      <c r="C144" s="92"/>
      <c r="D144" s="92"/>
      <c r="E144" s="92"/>
      <c r="F144" s="92"/>
    </row>
    <row r="145" spans="2:6" s="93" customFormat="1" ht="43.5" thickBot="1" x14ac:dyDescent="0.25">
      <c r="B145" s="145" t="s">
        <v>124</v>
      </c>
      <c r="C145" s="279" t="s">
        <v>125</v>
      </c>
      <c r="D145" s="280"/>
      <c r="E145" s="280"/>
      <c r="F145" s="281"/>
    </row>
    <row r="146" spans="2:6" s="95" customFormat="1" ht="15" customHeight="1" x14ac:dyDescent="0.25">
      <c r="B146" s="94" t="s">
        <v>126</v>
      </c>
      <c r="C146" s="282" t="s">
        <v>127</v>
      </c>
      <c r="D146" s="283"/>
      <c r="E146" s="283"/>
      <c r="F146" s="284"/>
    </row>
    <row r="147" spans="2:6" s="95" customFormat="1" ht="47.25" customHeight="1" x14ac:dyDescent="0.25">
      <c r="B147" s="16" t="s">
        <v>128</v>
      </c>
      <c r="C147" s="265" t="s">
        <v>129</v>
      </c>
      <c r="D147" s="266"/>
      <c r="E147" s="266"/>
      <c r="F147" s="267"/>
    </row>
    <row r="148" spans="2:6" s="95" customFormat="1" ht="45" customHeight="1" x14ac:dyDescent="0.25">
      <c r="B148" s="16" t="s">
        <v>130</v>
      </c>
      <c r="C148" s="265" t="s">
        <v>131</v>
      </c>
      <c r="D148" s="266"/>
      <c r="E148" s="266"/>
      <c r="F148" s="267"/>
    </row>
    <row r="149" spans="2:6" s="95" customFormat="1" ht="30" customHeight="1" x14ac:dyDescent="0.25">
      <c r="B149" s="16" t="s">
        <v>132</v>
      </c>
      <c r="C149" s="265" t="s">
        <v>133</v>
      </c>
      <c r="D149" s="266"/>
      <c r="E149" s="266"/>
      <c r="F149" s="267"/>
    </row>
    <row r="150" spans="2:6" s="95" customFormat="1" ht="15" customHeight="1" x14ac:dyDescent="0.25">
      <c r="B150" s="16" t="s">
        <v>134</v>
      </c>
      <c r="C150" s="265" t="s">
        <v>135</v>
      </c>
      <c r="D150" s="266"/>
      <c r="E150" s="266"/>
      <c r="F150" s="267"/>
    </row>
    <row r="151" spans="2:6" s="95" customFormat="1" x14ac:dyDescent="0.25">
      <c r="B151" s="86" t="s">
        <v>136</v>
      </c>
      <c r="C151" s="265" t="s">
        <v>137</v>
      </c>
      <c r="D151" s="266"/>
      <c r="E151" s="266"/>
      <c r="F151" s="267"/>
    </row>
    <row r="152" spans="2:6" s="95" customFormat="1" ht="15" customHeight="1" x14ac:dyDescent="0.25">
      <c r="B152" s="16" t="s">
        <v>138</v>
      </c>
      <c r="C152" s="265" t="s">
        <v>139</v>
      </c>
      <c r="D152" s="266"/>
      <c r="E152" s="266"/>
      <c r="F152" s="267"/>
    </row>
    <row r="153" spans="2:6" s="96" customFormat="1" ht="15" customHeight="1" x14ac:dyDescent="0.2">
      <c r="B153" s="16" t="s">
        <v>140</v>
      </c>
      <c r="C153" s="265" t="s">
        <v>141</v>
      </c>
      <c r="D153" s="266"/>
      <c r="E153" s="266"/>
      <c r="F153" s="267"/>
    </row>
    <row r="154" spans="2:6" s="97" customFormat="1" x14ac:dyDescent="0.25">
      <c r="B154" s="16" t="s">
        <v>142</v>
      </c>
      <c r="C154" s="265" t="s">
        <v>143</v>
      </c>
      <c r="D154" s="266"/>
      <c r="E154" s="266"/>
      <c r="F154" s="267"/>
    </row>
    <row r="155" spans="2:6" s="119" customFormat="1" x14ac:dyDescent="0.25">
      <c r="B155" s="16" t="s">
        <v>144</v>
      </c>
      <c r="C155" s="265" t="s">
        <v>145</v>
      </c>
      <c r="D155" s="266"/>
      <c r="E155" s="266"/>
      <c r="F155" s="267"/>
    </row>
    <row r="156" spans="2:6" s="119" customFormat="1" ht="31.5" customHeight="1" x14ac:dyDescent="0.25">
      <c r="B156" s="16" t="s">
        <v>146</v>
      </c>
      <c r="C156" s="265" t="s">
        <v>147</v>
      </c>
      <c r="D156" s="266"/>
      <c r="E156" s="266"/>
      <c r="F156" s="267"/>
    </row>
    <row r="157" spans="2:6" s="119" customFormat="1" ht="30.75" customHeight="1" x14ac:dyDescent="0.25">
      <c r="B157" s="16" t="s">
        <v>148</v>
      </c>
      <c r="C157" s="265" t="s">
        <v>149</v>
      </c>
      <c r="D157" s="266"/>
      <c r="E157" s="266"/>
      <c r="F157" s="267"/>
    </row>
    <row r="158" spans="2:6" s="95" customFormat="1" ht="59.25" customHeight="1" x14ac:dyDescent="0.25">
      <c r="B158" s="16" t="s">
        <v>150</v>
      </c>
      <c r="C158" s="265" t="s">
        <v>151</v>
      </c>
      <c r="D158" s="266"/>
      <c r="E158" s="266"/>
      <c r="F158" s="267"/>
    </row>
    <row r="159" spans="2:6" s="95" customFormat="1" ht="45.75" customHeight="1" x14ac:dyDescent="0.25">
      <c r="B159" s="16" t="s">
        <v>152</v>
      </c>
      <c r="C159" s="265" t="s">
        <v>153</v>
      </c>
      <c r="D159" s="266"/>
      <c r="E159" s="266"/>
      <c r="F159" s="267"/>
    </row>
    <row r="160" spans="2:6" s="26" customFormat="1" ht="56.25" customHeight="1" thickBot="1" x14ac:dyDescent="0.3">
      <c r="B160" s="98" t="s">
        <v>154</v>
      </c>
      <c r="C160" s="276" t="s">
        <v>155</v>
      </c>
      <c r="D160" s="277"/>
      <c r="E160" s="277"/>
      <c r="F160" s="278"/>
    </row>
  </sheetData>
  <mergeCells count="125">
    <mergeCell ref="B26:D26"/>
    <mergeCell ref="C27:D27"/>
    <mergeCell ref="C28:D28"/>
    <mergeCell ref="C29:D29"/>
    <mergeCell ref="C30:D30"/>
    <mergeCell ref="B5:F5"/>
    <mergeCell ref="D6:F6"/>
    <mergeCell ref="D7:E7"/>
    <mergeCell ref="D9:F9"/>
    <mergeCell ref="C10:E10"/>
    <mergeCell ref="C11:F11"/>
    <mergeCell ref="C21:E21"/>
    <mergeCell ref="C22:E22"/>
    <mergeCell ref="C23:E23"/>
    <mergeCell ref="C12:E12"/>
    <mergeCell ref="E13:F13"/>
    <mergeCell ref="B17:F17"/>
    <mergeCell ref="C18:E18"/>
    <mergeCell ref="C19:E19"/>
    <mergeCell ref="C33:D33"/>
    <mergeCell ref="C46:E46"/>
    <mergeCell ref="C47:E47"/>
    <mergeCell ref="C48:E48"/>
    <mergeCell ref="C49:E49"/>
    <mergeCell ref="C82:D82"/>
    <mergeCell ref="C83:D83"/>
    <mergeCell ref="B65:E65"/>
    <mergeCell ref="C68:E68"/>
    <mergeCell ref="C63:E63"/>
    <mergeCell ref="C64:E64"/>
    <mergeCell ref="C52:E52"/>
    <mergeCell ref="C53:E53"/>
    <mergeCell ref="B54:E54"/>
    <mergeCell ref="C57:E57"/>
    <mergeCell ref="C58:E58"/>
    <mergeCell ref="C59:E59"/>
    <mergeCell ref="C61:E61"/>
    <mergeCell ref="C62:E62"/>
    <mergeCell ref="B84:D84"/>
    <mergeCell ref="C75:D75"/>
    <mergeCell ref="C20:E20"/>
    <mergeCell ref="C50:E50"/>
    <mergeCell ref="C51:E51"/>
    <mergeCell ref="B35:E35"/>
    <mergeCell ref="C36:E36"/>
    <mergeCell ref="C37:E37"/>
    <mergeCell ref="C76:D76"/>
    <mergeCell ref="C77:D77"/>
    <mergeCell ref="C78:D78"/>
    <mergeCell ref="C79:D79"/>
    <mergeCell ref="C80:D80"/>
    <mergeCell ref="C81:D81"/>
    <mergeCell ref="C69:E69"/>
    <mergeCell ref="C70:E70"/>
    <mergeCell ref="B71:E71"/>
    <mergeCell ref="C24:E24"/>
    <mergeCell ref="C38:E38"/>
    <mergeCell ref="B40:E40"/>
    <mergeCell ref="C41:E41"/>
    <mergeCell ref="C60:E60"/>
    <mergeCell ref="C31:D31"/>
    <mergeCell ref="C32:D32"/>
    <mergeCell ref="C87:D87"/>
    <mergeCell ref="C88:D88"/>
    <mergeCell ref="C89:D89"/>
    <mergeCell ref="B90:D90"/>
    <mergeCell ref="C91:D91"/>
    <mergeCell ref="B92:D92"/>
    <mergeCell ref="C95:D95"/>
    <mergeCell ref="C96:D96"/>
    <mergeCell ref="C97:D97"/>
    <mergeCell ref="B98:D98"/>
    <mergeCell ref="C101:D101"/>
    <mergeCell ref="C102:D102"/>
    <mergeCell ref="C103:D103"/>
    <mergeCell ref="C104:D104"/>
    <mergeCell ref="C105:D105"/>
    <mergeCell ref="C106:D106"/>
    <mergeCell ref="C107:D107"/>
    <mergeCell ref="B108:D108"/>
    <mergeCell ref="C145:F145"/>
    <mergeCell ref="C146:F146"/>
    <mergeCell ref="C147:F147"/>
    <mergeCell ref="C127:D127"/>
    <mergeCell ref="C128:D128"/>
    <mergeCell ref="C129:D129"/>
    <mergeCell ref="C111:D111"/>
    <mergeCell ref="C112:D112"/>
    <mergeCell ref="C113:D113"/>
    <mergeCell ref="C114:D114"/>
    <mergeCell ref="C115:D115"/>
    <mergeCell ref="C116:D116"/>
    <mergeCell ref="C117:D117"/>
    <mergeCell ref="B120:D120"/>
    <mergeCell ref="B122:F122"/>
    <mergeCell ref="C123:D123"/>
    <mergeCell ref="C124:D124"/>
    <mergeCell ref="C125:D125"/>
    <mergeCell ref="C126:D126"/>
    <mergeCell ref="B118:D118"/>
    <mergeCell ref="C119:D119"/>
    <mergeCell ref="C160:F160"/>
    <mergeCell ref="C8:E8"/>
    <mergeCell ref="C154:F154"/>
    <mergeCell ref="C155:F155"/>
    <mergeCell ref="C156:F156"/>
    <mergeCell ref="C157:F157"/>
    <mergeCell ref="C158:F158"/>
    <mergeCell ref="C148:F148"/>
    <mergeCell ref="C149:F149"/>
    <mergeCell ref="C151:F151"/>
    <mergeCell ref="C159:F159"/>
    <mergeCell ref="B130:D130"/>
    <mergeCell ref="B134:E134"/>
    <mergeCell ref="C135:E135"/>
    <mergeCell ref="C136:E136"/>
    <mergeCell ref="C137:E137"/>
    <mergeCell ref="C138:E138"/>
    <mergeCell ref="C139:E139"/>
    <mergeCell ref="B140:E140"/>
    <mergeCell ref="C150:F150"/>
    <mergeCell ref="C152:F152"/>
    <mergeCell ref="C153:F153"/>
    <mergeCell ref="C141:E141"/>
    <mergeCell ref="B142:E142"/>
  </mergeCells>
  <printOptions horizontalCentered="1"/>
  <pageMargins left="0" right="0" top="0.35433070866141736" bottom="0.19685039370078741" header="0.23622047244094491" footer="0.23622047244094491"/>
  <pageSetup paperSize="9" scale="97" orientation="portrait" r:id="rId1"/>
  <ignoredErrors>
    <ignoredError sqref="E84 E88:E92 E96:E98 E102:E107 E108 E112:E116 E118:E120 E128 E130" unlockedFormula="1"/>
    <ignoredError sqref="F90 F1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580EF-17FE-42B5-84BF-6432C973731A}">
  <dimension ref="B1:F162"/>
  <sheetViews>
    <sheetView zoomScaleNormal="100" workbookViewId="0">
      <selection activeCell="F10" sqref="F10"/>
    </sheetView>
  </sheetViews>
  <sheetFormatPr defaultRowHeight="15" x14ac:dyDescent="0.25"/>
  <cols>
    <col min="1" max="1" width="3.42578125" style="25" customWidth="1"/>
    <col min="2" max="2" width="8.140625" style="25" customWidth="1"/>
    <col min="3" max="3" width="52.28515625" style="34" customWidth="1"/>
    <col min="4" max="4" width="7.85546875" style="34" customWidth="1"/>
    <col min="5" max="5" width="13.28515625" style="34" customWidth="1"/>
    <col min="6" max="6" width="14.5703125" style="34" customWidth="1"/>
    <col min="7" max="16384" width="9.140625" style="25"/>
  </cols>
  <sheetData>
    <row r="1" spans="2:6" ht="8.25" customHeight="1" x14ac:dyDescent="0.25">
      <c r="B1" s="27"/>
      <c r="C1" s="27"/>
      <c r="D1" s="27"/>
      <c r="E1" s="27"/>
      <c r="F1" s="27"/>
    </row>
    <row r="2" spans="2:6" ht="18.75" x14ac:dyDescent="0.3">
      <c r="B2" s="142"/>
      <c r="C2" s="143"/>
      <c r="D2" s="143"/>
      <c r="E2" s="143"/>
      <c r="F2" s="143"/>
    </row>
    <row r="3" spans="2:6" ht="18.75" x14ac:dyDescent="0.3">
      <c r="B3" s="142"/>
      <c r="C3" s="143" t="s">
        <v>166</v>
      </c>
      <c r="D3" s="143"/>
      <c r="E3" s="142" t="s">
        <v>159</v>
      </c>
      <c r="F3" s="143"/>
    </row>
    <row r="4" spans="2:6" ht="8.25" customHeight="1" thickBot="1" x14ac:dyDescent="0.3">
      <c r="B4" s="27"/>
      <c r="C4" s="27"/>
      <c r="D4" s="27"/>
      <c r="E4" s="27"/>
      <c r="F4" s="27"/>
    </row>
    <row r="5" spans="2:6" s="27" customFormat="1" ht="15.75" customHeight="1" thickBot="1" x14ac:dyDescent="0.25">
      <c r="B5" s="203" t="s">
        <v>0</v>
      </c>
      <c r="C5" s="204"/>
      <c r="D5" s="204"/>
      <c r="E5" s="204"/>
      <c r="F5" s="205"/>
    </row>
    <row r="6" spans="2:6" s="27" customFormat="1" ht="15.95" customHeight="1" thickBot="1" x14ac:dyDescent="0.3">
      <c r="B6" s="28" t="s">
        <v>1</v>
      </c>
      <c r="C6" s="29" t="s">
        <v>156</v>
      </c>
      <c r="D6" s="206" t="s">
        <v>160</v>
      </c>
      <c r="E6" s="207"/>
      <c r="F6" s="208"/>
    </row>
    <row r="7" spans="2:6" s="27" customFormat="1" ht="15.95" customHeight="1" thickBot="1" x14ac:dyDescent="0.3">
      <c r="B7" s="28" t="s">
        <v>2</v>
      </c>
      <c r="C7" s="29" t="s">
        <v>3</v>
      </c>
      <c r="D7" s="209" t="s">
        <v>4</v>
      </c>
      <c r="E7" s="210"/>
      <c r="F7" s="17"/>
    </row>
    <row r="8" spans="2:6" s="27" customFormat="1" ht="15.75" customHeight="1" thickBot="1" x14ac:dyDescent="0.3">
      <c r="B8" s="30" t="s">
        <v>5</v>
      </c>
      <c r="C8" s="214" t="s">
        <v>6</v>
      </c>
      <c r="D8" s="215"/>
      <c r="E8" s="216"/>
      <c r="F8" s="18"/>
    </row>
    <row r="9" spans="2:6" s="27" customFormat="1" ht="18" customHeight="1" thickBot="1" x14ac:dyDescent="0.25">
      <c r="B9" s="31" t="s">
        <v>7</v>
      </c>
      <c r="C9" s="32" t="s">
        <v>8</v>
      </c>
      <c r="D9" s="211"/>
      <c r="E9" s="212"/>
      <c r="F9" s="213"/>
    </row>
    <row r="10" spans="2:6" s="27" customFormat="1" ht="15.95" customHeight="1" thickBot="1" x14ac:dyDescent="0.3">
      <c r="B10" s="28" t="s">
        <v>9</v>
      </c>
      <c r="C10" s="214" t="s">
        <v>10</v>
      </c>
      <c r="D10" s="215"/>
      <c r="E10" s="216"/>
      <c r="F10" s="17" t="s">
        <v>185</v>
      </c>
    </row>
    <row r="11" spans="2:6" s="27" customFormat="1" ht="18.75" customHeight="1" thickBot="1" x14ac:dyDescent="0.25">
      <c r="B11" s="99" t="s">
        <v>11</v>
      </c>
      <c r="C11" s="217" t="s">
        <v>161</v>
      </c>
      <c r="D11" s="218"/>
      <c r="E11" s="218"/>
      <c r="F11" s="219"/>
    </row>
    <row r="12" spans="2:6" s="27" customFormat="1" ht="15.95" customHeight="1" thickBot="1" x14ac:dyDescent="0.3">
      <c r="B12" s="28" t="s">
        <v>12</v>
      </c>
      <c r="C12" s="196" t="s">
        <v>13</v>
      </c>
      <c r="D12" s="197"/>
      <c r="E12" s="198"/>
      <c r="F12" s="1">
        <v>43101</v>
      </c>
    </row>
    <row r="13" spans="2:6" s="27" customFormat="1" ht="15.95" customHeight="1" thickBot="1" x14ac:dyDescent="0.3">
      <c r="B13" s="28" t="s">
        <v>14</v>
      </c>
      <c r="C13" s="33" t="s">
        <v>15</v>
      </c>
      <c r="D13" s="33"/>
      <c r="E13" s="199" t="s">
        <v>162</v>
      </c>
      <c r="F13" s="200"/>
    </row>
    <row r="14" spans="2:6" s="27" customFormat="1" ht="11.25" customHeight="1" x14ac:dyDescent="0.25">
      <c r="B14" s="53"/>
      <c r="C14" s="53"/>
      <c r="D14" s="53"/>
      <c r="E14" s="53"/>
      <c r="F14" s="53"/>
    </row>
    <row r="15" spans="2:6" s="27" customFormat="1" ht="20.25" x14ac:dyDescent="0.3">
      <c r="B15" s="100" t="s">
        <v>16</v>
      </c>
      <c r="C15" s="53"/>
      <c r="D15" s="53"/>
      <c r="E15" s="53"/>
      <c r="F15" s="53"/>
    </row>
    <row r="16" spans="2:6" s="27" customFormat="1" ht="9" customHeight="1" thickBot="1" x14ac:dyDescent="0.3">
      <c r="B16" s="53"/>
      <c r="C16" s="53"/>
      <c r="D16" s="53"/>
      <c r="E16" s="53"/>
      <c r="F16" s="53"/>
    </row>
    <row r="17" spans="2:6" s="27" customFormat="1" ht="15.95" customHeight="1" thickBot="1" x14ac:dyDescent="0.25">
      <c r="B17" s="171" t="s">
        <v>17</v>
      </c>
      <c r="C17" s="172"/>
      <c r="D17" s="172"/>
      <c r="E17" s="172"/>
      <c r="F17" s="191"/>
    </row>
    <row r="18" spans="2:6" s="27" customFormat="1" ht="15.95" customHeight="1" x14ac:dyDescent="0.2">
      <c r="B18" s="35" t="s">
        <v>1</v>
      </c>
      <c r="C18" s="201" t="s">
        <v>18</v>
      </c>
      <c r="D18" s="202"/>
      <c r="E18" s="202"/>
      <c r="F18" s="36">
        <v>3977.23</v>
      </c>
    </row>
    <row r="19" spans="2:6" s="27" customFormat="1" ht="15" customHeight="1" x14ac:dyDescent="0.2">
      <c r="B19" s="37" t="s">
        <v>2</v>
      </c>
      <c r="C19" s="182" t="s">
        <v>19</v>
      </c>
      <c r="D19" s="183"/>
      <c r="E19" s="183"/>
      <c r="F19" s="38">
        <v>0</v>
      </c>
    </row>
    <row r="20" spans="2:6" s="27" customFormat="1" ht="15" customHeight="1" x14ac:dyDescent="0.2">
      <c r="B20" s="37" t="s">
        <v>5</v>
      </c>
      <c r="C20" s="182" t="s">
        <v>20</v>
      </c>
      <c r="D20" s="183"/>
      <c r="E20" s="183"/>
      <c r="F20" s="38">
        <v>0</v>
      </c>
    </row>
    <row r="21" spans="2:6" s="27" customFormat="1" ht="15" customHeight="1" x14ac:dyDescent="0.2">
      <c r="B21" s="39" t="s">
        <v>7</v>
      </c>
      <c r="C21" s="182" t="s">
        <v>21</v>
      </c>
      <c r="D21" s="183"/>
      <c r="E21" s="183"/>
      <c r="F21" s="38">
        <v>0</v>
      </c>
    </row>
    <row r="22" spans="2:6" s="27" customFormat="1" ht="15" customHeight="1" x14ac:dyDescent="0.2">
      <c r="B22" s="39" t="s">
        <v>9</v>
      </c>
      <c r="C22" s="182" t="s">
        <v>22</v>
      </c>
      <c r="D22" s="183"/>
      <c r="E22" s="183"/>
      <c r="F22" s="38">
        <v>0</v>
      </c>
    </row>
    <row r="23" spans="2:6" s="27" customFormat="1" ht="15" customHeight="1" x14ac:dyDescent="0.2">
      <c r="B23" s="39" t="s">
        <v>11</v>
      </c>
      <c r="C23" s="182" t="s">
        <v>23</v>
      </c>
      <c r="D23" s="183"/>
      <c r="E23" s="183"/>
      <c r="F23" s="38">
        <v>0</v>
      </c>
    </row>
    <row r="24" spans="2:6" s="27" customFormat="1" ht="17.25" customHeight="1" thickBot="1" x14ac:dyDescent="0.25">
      <c r="B24" s="40" t="s">
        <v>12</v>
      </c>
      <c r="C24" s="184" t="s">
        <v>24</v>
      </c>
      <c r="D24" s="185"/>
      <c r="E24" s="185"/>
      <c r="F24" s="41">
        <v>0</v>
      </c>
    </row>
    <row r="25" spans="2:6" s="27" customFormat="1" ht="15.95" customHeight="1" thickBot="1" x14ac:dyDescent="0.25">
      <c r="B25" s="42"/>
      <c r="C25" s="42"/>
      <c r="D25" s="42"/>
      <c r="E25" s="43"/>
      <c r="F25" s="44"/>
    </row>
    <row r="26" spans="2:6" s="27" customFormat="1" thickBot="1" x14ac:dyDescent="0.25">
      <c r="B26" s="186" t="s">
        <v>25</v>
      </c>
      <c r="C26" s="187"/>
      <c r="D26" s="188"/>
      <c r="E26" s="120" t="s">
        <v>26</v>
      </c>
      <c r="F26" s="121" t="s">
        <v>27</v>
      </c>
    </row>
    <row r="27" spans="2:6" s="27" customFormat="1" ht="15" customHeight="1" x14ac:dyDescent="0.25">
      <c r="B27" s="45" t="s">
        <v>1</v>
      </c>
      <c r="C27" s="189" t="s">
        <v>28</v>
      </c>
      <c r="D27" s="190"/>
      <c r="E27" s="46" t="s">
        <v>29</v>
      </c>
      <c r="F27" s="20">
        <v>10</v>
      </c>
    </row>
    <row r="28" spans="2:6" s="27" customFormat="1" ht="15.95" customHeight="1" x14ac:dyDescent="0.25">
      <c r="B28" s="37" t="s">
        <v>2</v>
      </c>
      <c r="C28" s="174" t="s">
        <v>30</v>
      </c>
      <c r="D28" s="175"/>
      <c r="E28" s="47" t="s">
        <v>29</v>
      </c>
      <c r="F28" s="19">
        <v>32</v>
      </c>
    </row>
    <row r="29" spans="2:6" s="27" customFormat="1" ht="15.95" customHeight="1" x14ac:dyDescent="0.25">
      <c r="B29" s="37" t="s">
        <v>5</v>
      </c>
      <c r="C29" s="174" t="s">
        <v>157</v>
      </c>
      <c r="D29" s="175"/>
      <c r="E29" s="47" t="s">
        <v>32</v>
      </c>
      <c r="F29" s="19">
        <v>200</v>
      </c>
    </row>
    <row r="30" spans="2:6" s="27" customFormat="1" ht="15.95" customHeight="1" x14ac:dyDescent="0.25">
      <c r="B30" s="37" t="s">
        <v>7</v>
      </c>
      <c r="C30" s="174" t="s">
        <v>33</v>
      </c>
      <c r="D30" s="175"/>
      <c r="E30" s="47" t="s">
        <v>32</v>
      </c>
      <c r="F30" s="19">
        <v>0</v>
      </c>
    </row>
    <row r="31" spans="2:6" s="27" customFormat="1" ht="15.95" customHeight="1" x14ac:dyDescent="0.25">
      <c r="B31" s="37" t="s">
        <v>9</v>
      </c>
      <c r="C31" s="176" t="s">
        <v>34</v>
      </c>
      <c r="D31" s="177"/>
      <c r="E31" s="47" t="s">
        <v>32</v>
      </c>
      <c r="F31" s="48">
        <v>3</v>
      </c>
    </row>
    <row r="32" spans="2:6" s="27" customFormat="1" ht="15.95" customHeight="1" x14ac:dyDescent="0.25">
      <c r="B32" s="37" t="s">
        <v>11</v>
      </c>
      <c r="C32" s="178" t="s">
        <v>35</v>
      </c>
      <c r="D32" s="179"/>
      <c r="E32" s="47" t="s">
        <v>32</v>
      </c>
      <c r="F32" s="49">
        <v>0</v>
      </c>
    </row>
    <row r="33" spans="2:6" s="27" customFormat="1" ht="15.95" customHeight="1" thickBot="1" x14ac:dyDescent="0.3">
      <c r="B33" s="40" t="s">
        <v>12</v>
      </c>
      <c r="C33" s="180" t="s">
        <v>24</v>
      </c>
      <c r="D33" s="181"/>
      <c r="E33" s="50" t="s">
        <v>32</v>
      </c>
      <c r="F33" s="22">
        <v>0</v>
      </c>
    </row>
    <row r="34" spans="2:6" s="54" customFormat="1" ht="15" customHeight="1" thickBot="1" x14ac:dyDescent="0.3">
      <c r="B34" s="51"/>
      <c r="C34" s="52"/>
      <c r="D34" s="52"/>
      <c r="E34" s="53"/>
      <c r="F34" s="26"/>
    </row>
    <row r="35" spans="2:6" s="55" customFormat="1" thickBot="1" x14ac:dyDescent="0.25">
      <c r="B35" s="220" t="s">
        <v>36</v>
      </c>
      <c r="C35" s="225"/>
      <c r="D35" s="225"/>
      <c r="E35" s="221"/>
      <c r="F35" s="122" t="s">
        <v>27</v>
      </c>
    </row>
    <row r="36" spans="2:6" s="55" customFormat="1" x14ac:dyDescent="0.2">
      <c r="B36" s="56" t="s">
        <v>1</v>
      </c>
      <c r="C36" s="226" t="s">
        <v>37</v>
      </c>
      <c r="D36" s="227"/>
      <c r="E36" s="228"/>
      <c r="F36" s="57">
        <v>146.46</v>
      </c>
    </row>
    <row r="37" spans="2:6" s="55" customFormat="1" x14ac:dyDescent="0.2">
      <c r="B37" s="58" t="s">
        <v>2</v>
      </c>
      <c r="C37" s="229" t="s">
        <v>38</v>
      </c>
      <c r="D37" s="230"/>
      <c r="E37" s="231"/>
      <c r="F37" s="49">
        <v>0</v>
      </c>
    </row>
    <row r="38" spans="2:6" s="55" customFormat="1" ht="15.75" thickBot="1" x14ac:dyDescent="0.25">
      <c r="B38" s="59" t="s">
        <v>5</v>
      </c>
      <c r="C38" s="232" t="s">
        <v>39</v>
      </c>
      <c r="D38" s="233"/>
      <c r="E38" s="234"/>
      <c r="F38" s="60">
        <v>0</v>
      </c>
    </row>
    <row r="39" spans="2:6" s="27" customFormat="1" ht="15.95" customHeight="1" thickBot="1" x14ac:dyDescent="0.3">
      <c r="B39" s="61"/>
      <c r="C39" s="61"/>
      <c r="D39" s="61"/>
      <c r="E39" s="61"/>
      <c r="F39" s="62"/>
    </row>
    <row r="40" spans="2:6" s="27" customFormat="1" ht="15.95" customHeight="1" thickBot="1" x14ac:dyDescent="0.25">
      <c r="B40" s="220" t="s">
        <v>40</v>
      </c>
      <c r="C40" s="225"/>
      <c r="D40" s="225"/>
      <c r="E40" s="221"/>
      <c r="F40" s="122" t="s">
        <v>41</v>
      </c>
    </row>
    <row r="41" spans="2:6" s="27" customFormat="1" ht="15.95" customHeight="1" thickBot="1" x14ac:dyDescent="0.25">
      <c r="B41" s="59" t="s">
        <v>1</v>
      </c>
      <c r="C41" s="235" t="s">
        <v>42</v>
      </c>
      <c r="D41" s="236"/>
      <c r="E41" s="237"/>
      <c r="F41" s="63">
        <v>5</v>
      </c>
    </row>
    <row r="42" spans="2:6" s="27" customFormat="1" ht="15.95" customHeight="1" x14ac:dyDescent="0.2">
      <c r="B42" s="64"/>
      <c r="C42" s="65"/>
      <c r="D42" s="65"/>
      <c r="E42" s="65"/>
      <c r="F42" s="66"/>
    </row>
    <row r="43" spans="2:6" s="27" customFormat="1" ht="15.95" customHeight="1" x14ac:dyDescent="0.25">
      <c r="B43" s="67" t="s">
        <v>43</v>
      </c>
      <c r="C43" s="68"/>
      <c r="D43" s="69"/>
      <c r="E43" s="61"/>
      <c r="F43" s="61"/>
    </row>
    <row r="44" spans="2:6" s="27" customFormat="1" ht="15.95" customHeight="1" x14ac:dyDescent="0.25">
      <c r="B44" s="67"/>
      <c r="C44" s="68"/>
      <c r="D44" s="69"/>
      <c r="E44" s="61"/>
      <c r="F44" s="61"/>
    </row>
    <row r="45" spans="2:6" s="26" customFormat="1" ht="15.75" thickBot="1" x14ac:dyDescent="0.3">
      <c r="B45" s="51" t="s">
        <v>44</v>
      </c>
      <c r="C45" s="70"/>
      <c r="D45" s="70"/>
      <c r="E45" s="61"/>
      <c r="F45" s="61"/>
    </row>
    <row r="46" spans="2:6" s="26" customFormat="1" ht="15.75" thickBot="1" x14ac:dyDescent="0.3">
      <c r="B46" s="124">
        <v>1</v>
      </c>
      <c r="C46" s="171" t="s">
        <v>45</v>
      </c>
      <c r="D46" s="172"/>
      <c r="E46" s="191"/>
      <c r="F46" s="125" t="s">
        <v>27</v>
      </c>
    </row>
    <row r="47" spans="2:6" s="26" customFormat="1" x14ac:dyDescent="0.25">
      <c r="B47" s="35" t="s">
        <v>1</v>
      </c>
      <c r="C47" s="192" t="s">
        <v>46</v>
      </c>
      <c r="D47" s="193"/>
      <c r="E47" s="194"/>
      <c r="F47" s="10">
        <f>F18</f>
        <v>3977.23</v>
      </c>
    </row>
    <row r="48" spans="2:6" s="26" customFormat="1" x14ac:dyDescent="0.25">
      <c r="B48" s="37" t="s">
        <v>2</v>
      </c>
      <c r="C48" s="182" t="s">
        <v>47</v>
      </c>
      <c r="D48" s="183"/>
      <c r="E48" s="195"/>
      <c r="F48" s="11">
        <f>F19%*$F$47</f>
        <v>0</v>
      </c>
    </row>
    <row r="49" spans="2:6" s="26" customFormat="1" x14ac:dyDescent="0.25">
      <c r="B49" s="37" t="s">
        <v>5</v>
      </c>
      <c r="C49" s="182" t="s">
        <v>48</v>
      </c>
      <c r="D49" s="183"/>
      <c r="E49" s="195"/>
      <c r="F49" s="11">
        <f>F20%*$F$47</f>
        <v>0</v>
      </c>
    </row>
    <row r="50" spans="2:6" s="26" customFormat="1" x14ac:dyDescent="0.25">
      <c r="B50" s="37" t="s">
        <v>7</v>
      </c>
      <c r="C50" s="222" t="s">
        <v>49</v>
      </c>
      <c r="D50" s="223"/>
      <c r="E50" s="224"/>
      <c r="F50" s="11">
        <f>IF(F21&gt;0,((((F18+F48+F49)/220)*(1+F21%))*15),0)</f>
        <v>0</v>
      </c>
    </row>
    <row r="51" spans="2:6" s="26" customFormat="1" x14ac:dyDescent="0.25">
      <c r="B51" s="37" t="s">
        <v>9</v>
      </c>
      <c r="C51" s="222" t="s">
        <v>50</v>
      </c>
      <c r="D51" s="223"/>
      <c r="E51" s="224"/>
      <c r="F51" s="11">
        <f>IF(F22&gt;0,((((F18+F48+F49)/220)*(1+F22%))*15),0)</f>
        <v>0</v>
      </c>
    </row>
    <row r="52" spans="2:6" s="26" customFormat="1" x14ac:dyDescent="0.25">
      <c r="B52" s="37" t="s">
        <v>11</v>
      </c>
      <c r="C52" s="222" t="s">
        <v>51</v>
      </c>
      <c r="D52" s="223"/>
      <c r="E52" s="224"/>
      <c r="F52" s="11">
        <f>F23</f>
        <v>0</v>
      </c>
    </row>
    <row r="53" spans="2:6" s="26" customFormat="1" ht="15.75" thickBot="1" x14ac:dyDescent="0.3">
      <c r="B53" s="39" t="s">
        <v>12</v>
      </c>
      <c r="C53" s="243" t="str">
        <f>C24</f>
        <v>Outros (especificar)</v>
      </c>
      <c r="D53" s="244"/>
      <c r="E53" s="245"/>
      <c r="F53" s="123">
        <f>F24</f>
        <v>0</v>
      </c>
    </row>
    <row r="54" spans="2:6" s="26" customFormat="1" ht="15.75" customHeight="1" thickBot="1" x14ac:dyDescent="0.3">
      <c r="B54" s="168" t="s">
        <v>52</v>
      </c>
      <c r="C54" s="169"/>
      <c r="D54" s="169"/>
      <c r="E54" s="170"/>
      <c r="F54" s="127">
        <f>SUM(F47:F53)</f>
        <v>3977.23</v>
      </c>
    </row>
    <row r="55" spans="2:6" s="26" customFormat="1" x14ac:dyDescent="0.25">
      <c r="B55" s="52"/>
      <c r="C55" s="52"/>
      <c r="D55" s="52"/>
      <c r="E55" s="71"/>
      <c r="F55" s="71"/>
    </row>
    <row r="56" spans="2:6" s="26" customFormat="1" ht="15.75" thickBot="1" x14ac:dyDescent="0.3">
      <c r="B56" s="51" t="s">
        <v>53</v>
      </c>
      <c r="C56" s="70"/>
      <c r="D56" s="70"/>
      <c r="E56" s="72"/>
      <c r="F56" s="72"/>
    </row>
    <row r="57" spans="2:6" s="26" customFormat="1" ht="15.75" thickBot="1" x14ac:dyDescent="0.3">
      <c r="B57" s="124">
        <v>2</v>
      </c>
      <c r="C57" s="171" t="s">
        <v>54</v>
      </c>
      <c r="D57" s="172"/>
      <c r="E57" s="173"/>
      <c r="F57" s="126" t="s">
        <v>27</v>
      </c>
    </row>
    <row r="58" spans="2:6" s="26" customFormat="1" x14ac:dyDescent="0.25">
      <c r="B58" s="73" t="s">
        <v>1</v>
      </c>
      <c r="C58" s="246" t="s">
        <v>28</v>
      </c>
      <c r="D58" s="247"/>
      <c r="E58" s="248"/>
      <c r="F58" s="74">
        <f>IF(((F27*22)-(6%*$F$18))&gt;0,((F27*22)-(6%*$F$18)),0)</f>
        <v>0</v>
      </c>
    </row>
    <row r="59" spans="2:6" s="26" customFormat="1" x14ac:dyDescent="0.25">
      <c r="B59" s="58" t="s">
        <v>2</v>
      </c>
      <c r="C59" s="238" t="s">
        <v>55</v>
      </c>
      <c r="D59" s="230"/>
      <c r="E59" s="239"/>
      <c r="F59" s="74">
        <f>(F28*22)</f>
        <v>704</v>
      </c>
    </row>
    <row r="60" spans="2:6" s="26" customFormat="1" x14ac:dyDescent="0.25">
      <c r="B60" s="58" t="s">
        <v>5</v>
      </c>
      <c r="C60" s="238" t="s">
        <v>31</v>
      </c>
      <c r="D60" s="230"/>
      <c r="E60" s="239"/>
      <c r="F60" s="9">
        <f>F29</f>
        <v>200</v>
      </c>
    </row>
    <row r="61" spans="2:6" s="26" customFormat="1" x14ac:dyDescent="0.25">
      <c r="B61" s="75" t="s">
        <v>7</v>
      </c>
      <c r="C61" s="238" t="s">
        <v>33</v>
      </c>
      <c r="D61" s="230"/>
      <c r="E61" s="239"/>
      <c r="F61" s="9">
        <f>F30</f>
        <v>0</v>
      </c>
    </row>
    <row r="62" spans="2:6" s="26" customFormat="1" x14ac:dyDescent="0.25">
      <c r="B62" s="58" t="s">
        <v>9</v>
      </c>
      <c r="C62" s="238" t="s">
        <v>34</v>
      </c>
      <c r="D62" s="230"/>
      <c r="E62" s="239"/>
      <c r="F62" s="9">
        <f>F31</f>
        <v>3</v>
      </c>
    </row>
    <row r="63" spans="2:6" s="26" customFormat="1" x14ac:dyDescent="0.25">
      <c r="B63" s="58" t="s">
        <v>11</v>
      </c>
      <c r="C63" s="238" t="s">
        <v>35</v>
      </c>
      <c r="D63" s="230"/>
      <c r="E63" s="239"/>
      <c r="F63" s="9">
        <f>F32</f>
        <v>0</v>
      </c>
    </row>
    <row r="64" spans="2:6" s="26" customFormat="1" ht="15.75" thickBot="1" x14ac:dyDescent="0.3">
      <c r="B64" s="75" t="s">
        <v>12</v>
      </c>
      <c r="C64" s="240" t="str">
        <f>C33</f>
        <v>Outros (especificar)</v>
      </c>
      <c r="D64" s="241"/>
      <c r="E64" s="242"/>
      <c r="F64" s="9">
        <f>F33</f>
        <v>0</v>
      </c>
    </row>
    <row r="65" spans="2:6" s="26" customFormat="1" ht="15.75" customHeight="1" thickBot="1" x14ac:dyDescent="0.3">
      <c r="B65" s="168" t="s">
        <v>56</v>
      </c>
      <c r="C65" s="169"/>
      <c r="D65" s="169"/>
      <c r="E65" s="170"/>
      <c r="F65" s="127">
        <f>SUM(F58:F64)</f>
        <v>907</v>
      </c>
    </row>
    <row r="66" spans="2:6" s="26" customFormat="1" x14ac:dyDescent="0.25">
      <c r="B66" s="52"/>
      <c r="C66" s="52"/>
      <c r="D66" s="52"/>
      <c r="E66" s="71"/>
      <c r="F66" s="71"/>
    </row>
    <row r="67" spans="2:6" s="26" customFormat="1" ht="15.75" thickBot="1" x14ac:dyDescent="0.3">
      <c r="B67" s="51" t="s">
        <v>57</v>
      </c>
      <c r="C67" s="52"/>
      <c r="D67" s="52"/>
      <c r="E67" s="71"/>
      <c r="F67" s="71"/>
    </row>
    <row r="68" spans="2:6" s="26" customFormat="1" ht="15.75" thickBot="1" x14ac:dyDescent="0.3">
      <c r="B68" s="128">
        <v>3</v>
      </c>
      <c r="C68" s="171" t="s">
        <v>58</v>
      </c>
      <c r="D68" s="172"/>
      <c r="E68" s="173"/>
      <c r="F68" s="129" t="s">
        <v>27</v>
      </c>
    </row>
    <row r="69" spans="2:6" s="26" customFormat="1" x14ac:dyDescent="0.25">
      <c r="B69" s="73" t="s">
        <v>1</v>
      </c>
      <c r="C69" s="249" t="s">
        <v>37</v>
      </c>
      <c r="D69" s="227"/>
      <c r="E69" s="228"/>
      <c r="F69" s="7">
        <f>F36</f>
        <v>146.46</v>
      </c>
    </row>
    <row r="70" spans="2:6" s="26" customFormat="1" ht="15.75" thickBot="1" x14ac:dyDescent="0.3">
      <c r="B70" s="58" t="s">
        <v>2</v>
      </c>
      <c r="C70" s="238" t="s">
        <v>38</v>
      </c>
      <c r="D70" s="230"/>
      <c r="E70" s="231"/>
      <c r="F70" s="21">
        <v>0</v>
      </c>
    </row>
    <row r="71" spans="2:6" s="26" customFormat="1" ht="15.75" customHeight="1" thickBot="1" x14ac:dyDescent="0.3">
      <c r="B71" s="168" t="s">
        <v>59</v>
      </c>
      <c r="C71" s="169"/>
      <c r="D71" s="169"/>
      <c r="E71" s="170"/>
      <c r="F71" s="127">
        <f>SUM(F69:F70)</f>
        <v>146.46</v>
      </c>
    </row>
    <row r="72" spans="2:6" s="26" customFormat="1" ht="9.75" customHeight="1" x14ac:dyDescent="0.25">
      <c r="B72" s="52"/>
      <c r="C72" s="52"/>
      <c r="D72" s="52"/>
      <c r="E72" s="71"/>
      <c r="F72" s="71"/>
    </row>
    <row r="73" spans="2:6" s="77" customFormat="1" x14ac:dyDescent="0.25">
      <c r="B73" s="51" t="s">
        <v>60</v>
      </c>
      <c r="C73" s="52"/>
      <c r="D73" s="76"/>
      <c r="E73" s="53"/>
      <c r="F73" s="53"/>
    </row>
    <row r="74" spans="2:6" s="77" customFormat="1" ht="15.75" thickBot="1" x14ac:dyDescent="0.3">
      <c r="B74" s="51" t="s">
        <v>61</v>
      </c>
      <c r="C74" s="52"/>
      <c r="D74" s="76"/>
      <c r="E74" s="53"/>
      <c r="F74" s="53"/>
    </row>
    <row r="75" spans="2:6" s="77" customFormat="1" ht="15.75" thickBot="1" x14ac:dyDescent="0.3">
      <c r="B75" s="130" t="s">
        <v>62</v>
      </c>
      <c r="C75" s="220" t="s">
        <v>63</v>
      </c>
      <c r="D75" s="221"/>
      <c r="E75" s="122" t="s">
        <v>41</v>
      </c>
      <c r="F75" s="131" t="s">
        <v>27</v>
      </c>
    </row>
    <row r="76" spans="2:6" s="77" customFormat="1" ht="15" customHeight="1" x14ac:dyDescent="0.25">
      <c r="B76" s="78" t="s">
        <v>1</v>
      </c>
      <c r="C76" s="226" t="s">
        <v>64</v>
      </c>
      <c r="D76" s="228"/>
      <c r="E76" s="101">
        <v>20</v>
      </c>
      <c r="F76" s="5">
        <f t="shared" ref="F76:F83" si="0">E76%*$F$54</f>
        <v>795.44600000000003</v>
      </c>
    </row>
    <row r="77" spans="2:6" s="77" customFormat="1" x14ac:dyDescent="0.25">
      <c r="B77" s="2" t="s">
        <v>2</v>
      </c>
      <c r="C77" s="229" t="s">
        <v>65</v>
      </c>
      <c r="D77" s="231"/>
      <c r="E77" s="102">
        <v>1.5</v>
      </c>
      <c r="F77" s="5">
        <f t="shared" si="0"/>
        <v>59.658449999999995</v>
      </c>
    </row>
    <row r="78" spans="2:6" s="77" customFormat="1" x14ac:dyDescent="0.25">
      <c r="B78" s="2" t="s">
        <v>5</v>
      </c>
      <c r="C78" s="229" t="s">
        <v>66</v>
      </c>
      <c r="D78" s="231"/>
      <c r="E78" s="103">
        <v>1</v>
      </c>
      <c r="F78" s="5">
        <f t="shared" si="0"/>
        <v>39.772300000000001</v>
      </c>
    </row>
    <row r="79" spans="2:6" s="77" customFormat="1" ht="15" customHeight="1" x14ac:dyDescent="0.25">
      <c r="B79" s="2" t="s">
        <v>7</v>
      </c>
      <c r="C79" s="229" t="s">
        <v>67</v>
      </c>
      <c r="D79" s="231"/>
      <c r="E79" s="104">
        <v>0.2</v>
      </c>
      <c r="F79" s="5">
        <f t="shared" si="0"/>
        <v>7.9544600000000001</v>
      </c>
    </row>
    <row r="80" spans="2:6" s="77" customFormat="1" x14ac:dyDescent="0.25">
      <c r="B80" s="2" t="s">
        <v>9</v>
      </c>
      <c r="C80" s="229" t="s">
        <v>68</v>
      </c>
      <c r="D80" s="231"/>
      <c r="E80" s="105">
        <v>2.5</v>
      </c>
      <c r="F80" s="5">
        <f t="shared" si="0"/>
        <v>99.430750000000003</v>
      </c>
    </row>
    <row r="81" spans="2:6" s="77" customFormat="1" x14ac:dyDescent="0.25">
      <c r="B81" s="2" t="s">
        <v>11</v>
      </c>
      <c r="C81" s="229" t="s">
        <v>69</v>
      </c>
      <c r="D81" s="231"/>
      <c r="E81" s="105">
        <v>8</v>
      </c>
      <c r="F81" s="5">
        <f t="shared" si="0"/>
        <v>318.17840000000001</v>
      </c>
    </row>
    <row r="82" spans="2:6" s="77" customFormat="1" x14ac:dyDescent="0.25">
      <c r="B82" s="2" t="s">
        <v>12</v>
      </c>
      <c r="C82" s="229" t="s">
        <v>70</v>
      </c>
      <c r="D82" s="231"/>
      <c r="E82" s="105">
        <v>3</v>
      </c>
      <c r="F82" s="5">
        <f t="shared" si="0"/>
        <v>119.31689999999999</v>
      </c>
    </row>
    <row r="83" spans="2:6" s="77" customFormat="1" ht="15.75" thickBot="1" x14ac:dyDescent="0.3">
      <c r="B83" s="23" t="s">
        <v>14</v>
      </c>
      <c r="C83" s="250" t="s">
        <v>71</v>
      </c>
      <c r="D83" s="251"/>
      <c r="E83" s="106">
        <v>0.6</v>
      </c>
      <c r="F83" s="5">
        <f t="shared" si="0"/>
        <v>23.863379999999999</v>
      </c>
    </row>
    <row r="84" spans="2:6" s="77" customFormat="1" ht="15.75" thickBot="1" x14ac:dyDescent="0.3">
      <c r="B84" s="220" t="s">
        <v>72</v>
      </c>
      <c r="C84" s="225"/>
      <c r="D84" s="221"/>
      <c r="E84" s="132">
        <f>SUM(E76:E83)</f>
        <v>36.800000000000004</v>
      </c>
      <c r="F84" s="133">
        <f>SUM(F76:F83)</f>
        <v>1463.6206400000001</v>
      </c>
    </row>
    <row r="85" spans="2:6" s="77" customFormat="1" ht="12" customHeight="1" x14ac:dyDescent="0.25">
      <c r="B85" s="52"/>
      <c r="C85" s="52"/>
      <c r="D85" s="76"/>
      <c r="E85" s="107"/>
      <c r="F85" s="71"/>
    </row>
    <row r="86" spans="2:6" s="77" customFormat="1" ht="15.75" thickBot="1" x14ac:dyDescent="0.3">
      <c r="B86" s="51" t="s">
        <v>73</v>
      </c>
      <c r="C86" s="52"/>
      <c r="D86" s="76"/>
      <c r="E86" s="107"/>
      <c r="F86" s="71"/>
    </row>
    <row r="87" spans="2:6" s="77" customFormat="1" ht="15.75" thickBot="1" x14ac:dyDescent="0.3">
      <c r="B87" s="130" t="s">
        <v>74</v>
      </c>
      <c r="C87" s="220" t="s">
        <v>75</v>
      </c>
      <c r="D87" s="221"/>
      <c r="E87" s="122" t="s">
        <v>41</v>
      </c>
      <c r="F87" s="134" t="s">
        <v>27</v>
      </c>
    </row>
    <row r="88" spans="2:6" s="26" customFormat="1" x14ac:dyDescent="0.25">
      <c r="B88" s="78" t="s">
        <v>1</v>
      </c>
      <c r="C88" s="226" t="s">
        <v>76</v>
      </c>
      <c r="D88" s="228"/>
      <c r="E88" s="101">
        <f>(1/12)*100</f>
        <v>8.3333333333333321</v>
      </c>
      <c r="F88" s="5">
        <f>E88%*$F$54</f>
        <v>331.43583333333328</v>
      </c>
    </row>
    <row r="89" spans="2:6" s="27" customFormat="1" ht="15.75" thickBot="1" x14ac:dyDescent="0.25">
      <c r="B89" s="3" t="s">
        <v>2</v>
      </c>
      <c r="C89" s="250" t="s">
        <v>77</v>
      </c>
      <c r="D89" s="251"/>
      <c r="E89" s="108">
        <f>(1/3)/12*100</f>
        <v>2.7777777777777777</v>
      </c>
      <c r="F89" s="5">
        <f>E89%*$F$54</f>
        <v>110.47861111111111</v>
      </c>
    </row>
    <row r="90" spans="2:6" s="27" customFormat="1" thickBot="1" x14ac:dyDescent="0.25">
      <c r="B90" s="252" t="s">
        <v>78</v>
      </c>
      <c r="C90" s="253"/>
      <c r="D90" s="254"/>
      <c r="E90" s="109">
        <f>SUM(E88:E89)</f>
        <v>11.111111111111111</v>
      </c>
      <c r="F90" s="79">
        <f>SUM(F88:F89)</f>
        <v>441.91444444444437</v>
      </c>
    </row>
    <row r="91" spans="2:6" s="27" customFormat="1" ht="15.75" thickBot="1" x14ac:dyDescent="0.25">
      <c r="B91" s="24" t="s">
        <v>5</v>
      </c>
      <c r="C91" s="235" t="s">
        <v>79</v>
      </c>
      <c r="D91" s="237"/>
      <c r="E91" s="110">
        <f>E84*E90%</f>
        <v>4.0888888888888895</v>
      </c>
      <c r="F91" s="5">
        <f>E91%*$F$54</f>
        <v>162.62451555555558</v>
      </c>
    </row>
    <row r="92" spans="2:6" s="27" customFormat="1" thickBot="1" x14ac:dyDescent="0.25">
      <c r="B92" s="220" t="s">
        <v>72</v>
      </c>
      <c r="C92" s="225"/>
      <c r="D92" s="221"/>
      <c r="E92" s="132">
        <f>E90+E91</f>
        <v>15.2</v>
      </c>
      <c r="F92" s="135">
        <f>F90+F91</f>
        <v>604.53895999999997</v>
      </c>
    </row>
    <row r="93" spans="2:6" s="27" customFormat="1" ht="12.75" customHeight="1" x14ac:dyDescent="0.2">
      <c r="B93" s="76"/>
      <c r="C93" s="65"/>
      <c r="D93" s="80"/>
      <c r="E93" s="111"/>
      <c r="F93" s="81"/>
    </row>
    <row r="94" spans="2:6" s="27" customFormat="1" thickBot="1" x14ac:dyDescent="0.25">
      <c r="B94" s="51" t="s">
        <v>80</v>
      </c>
      <c r="C94" s="52"/>
      <c r="D94" s="76"/>
      <c r="E94" s="107"/>
      <c r="F94" s="71"/>
    </row>
    <row r="95" spans="2:6" s="27" customFormat="1" thickBot="1" x14ac:dyDescent="0.25">
      <c r="B95" s="130" t="s">
        <v>81</v>
      </c>
      <c r="C95" s="220" t="s">
        <v>82</v>
      </c>
      <c r="D95" s="221"/>
      <c r="E95" s="122" t="s">
        <v>41</v>
      </c>
      <c r="F95" s="136" t="s">
        <v>27</v>
      </c>
    </row>
    <row r="96" spans="2:6" s="27" customFormat="1" x14ac:dyDescent="0.2">
      <c r="B96" s="78" t="s">
        <v>1</v>
      </c>
      <c r="C96" s="226" t="s">
        <v>82</v>
      </c>
      <c r="D96" s="228"/>
      <c r="E96" s="101">
        <f>((6/12)*E84%*35.5%*81.2%*((1.86/25))/12)*100</f>
        <v>3.2884700800000007E-2</v>
      </c>
      <c r="F96" s="5">
        <f>E96%*$F$54</f>
        <v>1.3079001856278403</v>
      </c>
    </row>
    <row r="97" spans="2:6" s="27" customFormat="1" ht="15.75" thickBot="1" x14ac:dyDescent="0.25">
      <c r="B97" s="24" t="s">
        <v>2</v>
      </c>
      <c r="C97" s="250" t="s">
        <v>83</v>
      </c>
      <c r="D97" s="251"/>
      <c r="E97" s="102">
        <f>E84%*E96</f>
        <v>1.2101569894400003E-2</v>
      </c>
      <c r="F97" s="5">
        <f>E97%*$F$54</f>
        <v>0.48130726831104526</v>
      </c>
    </row>
    <row r="98" spans="2:6" s="27" customFormat="1" thickBot="1" x14ac:dyDescent="0.25">
      <c r="B98" s="220" t="s">
        <v>72</v>
      </c>
      <c r="C98" s="225"/>
      <c r="D98" s="221"/>
      <c r="E98" s="132">
        <f>SUM(E96:E97)</f>
        <v>4.4986270694400012E-2</v>
      </c>
      <c r="F98" s="133">
        <f>SUM(F96:F97)</f>
        <v>1.7892074539388856</v>
      </c>
    </row>
    <row r="99" spans="2:6" s="27" customFormat="1" ht="12.75" customHeight="1" x14ac:dyDescent="0.2">
      <c r="B99" s="76"/>
      <c r="C99" s="65"/>
      <c r="D99" s="80"/>
      <c r="E99" s="111"/>
      <c r="F99" s="81"/>
    </row>
    <row r="100" spans="2:6" s="27" customFormat="1" ht="15.95" customHeight="1" thickBot="1" x14ac:dyDescent="0.25">
      <c r="B100" s="51" t="s">
        <v>84</v>
      </c>
      <c r="C100" s="52"/>
      <c r="D100" s="76"/>
      <c r="E100" s="107"/>
      <c r="F100" s="71"/>
    </row>
    <row r="101" spans="2:6" s="27" customFormat="1" ht="15.95" customHeight="1" thickBot="1" x14ac:dyDescent="0.25">
      <c r="B101" s="130" t="s">
        <v>85</v>
      </c>
      <c r="C101" s="220" t="s">
        <v>86</v>
      </c>
      <c r="D101" s="221"/>
      <c r="E101" s="122" t="s">
        <v>41</v>
      </c>
      <c r="F101" s="131" t="s">
        <v>27</v>
      </c>
    </row>
    <row r="102" spans="2:6" s="27" customFormat="1" ht="15.95" customHeight="1" x14ac:dyDescent="0.2">
      <c r="B102" s="78" t="s">
        <v>1</v>
      </c>
      <c r="C102" s="226" t="s">
        <v>87</v>
      </c>
      <c r="D102" s="228"/>
      <c r="E102" s="112">
        <f>(5%*(1/12))*100</f>
        <v>0.41666666666666669</v>
      </c>
      <c r="F102" s="5">
        <f t="shared" ref="F102:F107" si="1">E102%*$F$54</f>
        <v>16.571791666666666</v>
      </c>
    </row>
    <row r="103" spans="2:6" s="27" customFormat="1" x14ac:dyDescent="0.2">
      <c r="B103" s="2" t="s">
        <v>2</v>
      </c>
      <c r="C103" s="255" t="s">
        <v>88</v>
      </c>
      <c r="D103" s="256"/>
      <c r="E103" s="105">
        <f>E81%*E102</f>
        <v>3.3333333333333333E-2</v>
      </c>
      <c r="F103" s="5">
        <f t="shared" si="1"/>
        <v>1.3257433333333333</v>
      </c>
    </row>
    <row r="104" spans="2:6" s="27" customFormat="1" ht="15.95" customHeight="1" x14ac:dyDescent="0.2">
      <c r="B104" s="2" t="s">
        <v>5</v>
      </c>
      <c r="C104" s="229" t="s">
        <v>89</v>
      </c>
      <c r="D104" s="231"/>
      <c r="E104" s="105">
        <f>40%*8%*(100%-4.45%)*100</f>
        <v>3.0576000000000003</v>
      </c>
      <c r="F104" s="5">
        <f t="shared" si="1"/>
        <v>121.60778448000001</v>
      </c>
    </row>
    <row r="105" spans="2:6" s="27" customFormat="1" ht="15.95" customHeight="1" x14ac:dyDescent="0.2">
      <c r="B105" s="2" t="s">
        <v>7</v>
      </c>
      <c r="C105" s="229" t="s">
        <v>90</v>
      </c>
      <c r="D105" s="231"/>
      <c r="E105" s="105">
        <f>(((7/30/12)))*100</f>
        <v>1.9444444444444444</v>
      </c>
      <c r="F105" s="5">
        <f t="shared" si="1"/>
        <v>77.335027777777782</v>
      </c>
    </row>
    <row r="106" spans="2:6" s="27" customFormat="1" ht="15.95" customHeight="1" x14ac:dyDescent="0.2">
      <c r="B106" s="2" t="s">
        <v>9</v>
      </c>
      <c r="C106" s="229" t="s">
        <v>91</v>
      </c>
      <c r="D106" s="231"/>
      <c r="E106" s="105">
        <f>E105%*E84</f>
        <v>0.71555555555555561</v>
      </c>
      <c r="F106" s="5">
        <f t="shared" si="1"/>
        <v>28.459290222222226</v>
      </c>
    </row>
    <row r="107" spans="2:6" s="27" customFormat="1" ht="15.75" thickBot="1" x14ac:dyDescent="0.25">
      <c r="B107" s="2" t="s">
        <v>11</v>
      </c>
      <c r="C107" s="250" t="s">
        <v>92</v>
      </c>
      <c r="D107" s="251"/>
      <c r="E107" s="105">
        <f>50%*8%*1.94%*100</f>
        <v>7.7600000000000002E-2</v>
      </c>
      <c r="F107" s="5">
        <f t="shared" si="1"/>
        <v>3.08633048</v>
      </c>
    </row>
    <row r="108" spans="2:6" s="27" customFormat="1" thickBot="1" x14ac:dyDescent="0.25">
      <c r="B108" s="257" t="s">
        <v>72</v>
      </c>
      <c r="C108" s="258"/>
      <c r="D108" s="259"/>
      <c r="E108" s="137">
        <f>SUM(E102:E107)</f>
        <v>6.2452000000000005</v>
      </c>
      <c r="F108" s="138">
        <f>SUM(F102:F107)</f>
        <v>248.38596795999999</v>
      </c>
    </row>
    <row r="109" spans="2:6" s="27" customFormat="1" x14ac:dyDescent="0.2">
      <c r="B109" s="76"/>
      <c r="C109" s="65"/>
      <c r="D109" s="80"/>
      <c r="E109" s="111"/>
      <c r="F109" s="81"/>
    </row>
    <row r="110" spans="2:6" s="27" customFormat="1" thickBot="1" x14ac:dyDescent="0.25">
      <c r="B110" s="51" t="s">
        <v>93</v>
      </c>
      <c r="C110" s="52"/>
      <c r="D110" s="76"/>
      <c r="E110" s="107"/>
      <c r="F110" s="71"/>
    </row>
    <row r="111" spans="2:6" s="27" customFormat="1" thickBot="1" x14ac:dyDescent="0.25">
      <c r="B111" s="130" t="s">
        <v>94</v>
      </c>
      <c r="C111" s="257" t="s">
        <v>95</v>
      </c>
      <c r="D111" s="259"/>
      <c r="E111" s="122" t="s">
        <v>41</v>
      </c>
      <c r="F111" s="131" t="s">
        <v>27</v>
      </c>
    </row>
    <row r="112" spans="2:6" s="27" customFormat="1" x14ac:dyDescent="0.2">
      <c r="B112" s="2" t="s">
        <v>1</v>
      </c>
      <c r="C112" s="226" t="s">
        <v>96</v>
      </c>
      <c r="D112" s="228"/>
      <c r="E112" s="105">
        <f>(1/12)*100</f>
        <v>8.3333333333333321</v>
      </c>
      <c r="F112" s="5">
        <f t="shared" ref="F112:F117" si="2">E112%*$F$54</f>
        <v>331.43583333333328</v>
      </c>
    </row>
    <row r="113" spans="2:6" s="27" customFormat="1" x14ac:dyDescent="0.2">
      <c r="B113" s="2" t="s">
        <v>2</v>
      </c>
      <c r="C113" s="260" t="s">
        <v>97</v>
      </c>
      <c r="D113" s="261"/>
      <c r="E113" s="104">
        <f>((5/30)/12)*100</f>
        <v>1.3888888888888888</v>
      </c>
      <c r="F113" s="5">
        <f t="shared" si="2"/>
        <v>55.239305555555553</v>
      </c>
    </row>
    <row r="114" spans="2:6" s="27" customFormat="1" ht="15.75" customHeight="1" x14ac:dyDescent="0.2">
      <c r="B114" s="2" t="s">
        <v>5</v>
      </c>
      <c r="C114" s="229" t="s">
        <v>98</v>
      </c>
      <c r="D114" s="231"/>
      <c r="E114" s="105">
        <f>(((5/30)/12)*1.5%)*100</f>
        <v>2.0833333333333332E-2</v>
      </c>
      <c r="F114" s="5">
        <f t="shared" si="2"/>
        <v>0.82858958333333332</v>
      </c>
    </row>
    <row r="115" spans="2:6" s="27" customFormat="1" ht="15.75" customHeight="1" x14ac:dyDescent="0.2">
      <c r="B115" s="2" t="s">
        <v>7</v>
      </c>
      <c r="C115" s="229" t="s">
        <v>99</v>
      </c>
      <c r="D115" s="231"/>
      <c r="E115" s="105">
        <f>((1/30)/12)*100</f>
        <v>0.27777777777777779</v>
      </c>
      <c r="F115" s="5">
        <f t="shared" si="2"/>
        <v>11.047861111111112</v>
      </c>
    </row>
    <row r="116" spans="2:6" s="27" customFormat="1" x14ac:dyDescent="0.2">
      <c r="B116" s="2" t="s">
        <v>9</v>
      </c>
      <c r="C116" s="229" t="s">
        <v>100</v>
      </c>
      <c r="D116" s="231"/>
      <c r="E116" s="105">
        <f>(((15/30)/12)*0.78%)*100</f>
        <v>3.2500000000000001E-2</v>
      </c>
      <c r="F116" s="5">
        <f t="shared" si="2"/>
        <v>1.2925997499999999</v>
      </c>
    </row>
    <row r="117" spans="2:6" s="27" customFormat="1" ht="15.75" thickBot="1" x14ac:dyDescent="0.25">
      <c r="B117" s="2" t="s">
        <v>11</v>
      </c>
      <c r="C117" s="250" t="s">
        <v>24</v>
      </c>
      <c r="D117" s="251"/>
      <c r="E117" s="113"/>
      <c r="F117" s="5">
        <f t="shared" si="2"/>
        <v>0</v>
      </c>
    </row>
    <row r="118" spans="2:6" s="27" customFormat="1" thickBot="1" x14ac:dyDescent="0.25">
      <c r="B118" s="252" t="s">
        <v>78</v>
      </c>
      <c r="C118" s="253"/>
      <c r="D118" s="254"/>
      <c r="E118" s="114">
        <f>SUM(E112:E116)</f>
        <v>10.053333333333335</v>
      </c>
      <c r="F118" s="82">
        <f>SUM(F112:F116)</f>
        <v>399.8441893333333</v>
      </c>
    </row>
    <row r="119" spans="2:6" s="27" customFormat="1" ht="15.75" thickBot="1" x14ac:dyDescent="0.25">
      <c r="B119" s="2" t="s">
        <v>12</v>
      </c>
      <c r="C119" s="235" t="s">
        <v>101</v>
      </c>
      <c r="D119" s="237"/>
      <c r="E119" s="104">
        <f>E84%*E118</f>
        <v>3.6996266666666675</v>
      </c>
      <c r="F119" s="5">
        <f>E119%*$F$54</f>
        <v>147.1426616746667</v>
      </c>
    </row>
    <row r="120" spans="2:6" s="27" customFormat="1" thickBot="1" x14ac:dyDescent="0.25">
      <c r="B120" s="268" t="s">
        <v>72</v>
      </c>
      <c r="C120" s="269"/>
      <c r="D120" s="270"/>
      <c r="E120" s="137">
        <f>SUM(E118:E119)</f>
        <v>13.752960000000002</v>
      </c>
      <c r="F120" s="138">
        <f>SUM(F118:F119)</f>
        <v>546.98685100800003</v>
      </c>
    </row>
    <row r="121" spans="2:6" s="26" customFormat="1" x14ac:dyDescent="0.25">
      <c r="B121" s="76"/>
      <c r="C121" s="65"/>
      <c r="D121" s="65"/>
      <c r="E121" s="65"/>
      <c r="F121" s="81"/>
    </row>
    <row r="122" spans="2:6" s="27" customFormat="1" thickBot="1" x14ac:dyDescent="0.25">
      <c r="B122" s="271" t="s">
        <v>102</v>
      </c>
      <c r="C122" s="271"/>
      <c r="D122" s="271"/>
      <c r="E122" s="271"/>
      <c r="F122" s="271"/>
    </row>
    <row r="123" spans="2:6" s="27" customFormat="1" thickBot="1" x14ac:dyDescent="0.25">
      <c r="B123" s="130">
        <v>5</v>
      </c>
      <c r="C123" s="220" t="s">
        <v>103</v>
      </c>
      <c r="D123" s="221"/>
      <c r="E123" s="122" t="s">
        <v>41</v>
      </c>
      <c r="F123" s="125" t="s">
        <v>27</v>
      </c>
    </row>
    <row r="124" spans="2:6" s="27" customFormat="1" ht="15.75" thickBot="1" x14ac:dyDescent="0.25">
      <c r="B124" s="83" t="s">
        <v>1</v>
      </c>
      <c r="C124" s="272" t="s">
        <v>104</v>
      </c>
      <c r="D124" s="273"/>
      <c r="E124" s="115">
        <v>5.31</v>
      </c>
      <c r="F124" s="84">
        <f>E124%*($F$54+$F$65+$F$71+$F$84+F98+$F$92+$F$108+F120)</f>
        <v>419.27821736300484</v>
      </c>
    </row>
    <row r="125" spans="2:6" s="27" customFormat="1" ht="15.75" thickBot="1" x14ac:dyDescent="0.25">
      <c r="B125" s="85" t="s">
        <v>2</v>
      </c>
      <c r="C125" s="272" t="s">
        <v>105</v>
      </c>
      <c r="D125" s="273"/>
      <c r="E125" s="115">
        <v>8.65</v>
      </c>
      <c r="F125" s="84">
        <f>E125%*$F$142</f>
        <v>844.07246484344853</v>
      </c>
    </row>
    <row r="126" spans="2:6" s="27" customFormat="1" x14ac:dyDescent="0.2">
      <c r="B126" s="86" t="s">
        <v>106</v>
      </c>
      <c r="C126" s="260" t="s">
        <v>107</v>
      </c>
      <c r="D126" s="261"/>
      <c r="E126" s="116">
        <v>0.65</v>
      </c>
      <c r="F126" s="87">
        <f>E126%*$F$142</f>
        <v>63.427410652975901</v>
      </c>
    </row>
    <row r="127" spans="2:6" s="27" customFormat="1" x14ac:dyDescent="0.2">
      <c r="B127" s="2" t="s">
        <v>108</v>
      </c>
      <c r="C127" s="229" t="s">
        <v>109</v>
      </c>
      <c r="D127" s="231"/>
      <c r="E127" s="117">
        <v>3</v>
      </c>
      <c r="F127" s="87">
        <f>E127%*$F$142</f>
        <v>292.74189532142719</v>
      </c>
    </row>
    <row r="128" spans="2:6" s="27" customFormat="1" ht="15.75" thickBot="1" x14ac:dyDescent="0.25">
      <c r="B128" s="88" t="s">
        <v>110</v>
      </c>
      <c r="C128" s="274" t="s">
        <v>111</v>
      </c>
      <c r="D128" s="275"/>
      <c r="E128" s="118">
        <f>$F$41</f>
        <v>5</v>
      </c>
      <c r="F128" s="87">
        <f>E128%*$F$142</f>
        <v>487.9031588690454</v>
      </c>
    </row>
    <row r="129" spans="2:6" s="27" customFormat="1" ht="15" customHeight="1" thickBot="1" x14ac:dyDescent="0.25">
      <c r="B129" s="89" t="s">
        <v>5</v>
      </c>
      <c r="C129" s="272" t="s">
        <v>112</v>
      </c>
      <c r="D129" s="273"/>
      <c r="E129" s="115">
        <v>7.2</v>
      </c>
      <c r="F129" s="84">
        <f>E129%*($F$54+$F$65+$F$71+$F$84+$F$92+$F$98+$F$108+F120+F124)</f>
        <v>598.70086875251604</v>
      </c>
    </row>
    <row r="130" spans="2:6" s="27" customFormat="1" thickBot="1" x14ac:dyDescent="0.25">
      <c r="B130" s="220" t="s">
        <v>113</v>
      </c>
      <c r="C130" s="225"/>
      <c r="D130" s="221"/>
      <c r="E130" s="139">
        <f>E124+E125+E129</f>
        <v>21.16</v>
      </c>
      <c r="F130" s="140">
        <f>F124+F125+F129</f>
        <v>1862.0515509589693</v>
      </c>
    </row>
    <row r="131" spans="2:6" s="27" customFormat="1" x14ac:dyDescent="0.25">
      <c r="B131" s="76"/>
      <c r="C131" s="65"/>
      <c r="D131" s="65"/>
      <c r="E131" s="53"/>
      <c r="F131" s="53"/>
    </row>
    <row r="132" spans="2:6" s="26" customFormat="1" ht="18.75" x14ac:dyDescent="0.25">
      <c r="B132" s="90" t="s">
        <v>114</v>
      </c>
      <c r="C132" s="65"/>
      <c r="D132" s="65"/>
      <c r="E132" s="65"/>
      <c r="F132" s="81"/>
    </row>
    <row r="133" spans="2:6" s="26" customFormat="1" ht="15.75" thickBot="1" x14ac:dyDescent="0.3">
      <c r="B133" s="91"/>
      <c r="C133" s="65"/>
      <c r="D133" s="65"/>
      <c r="E133" s="65"/>
      <c r="F133" s="81"/>
    </row>
    <row r="134" spans="2:6" s="26" customFormat="1" ht="15.75" customHeight="1" thickBot="1" x14ac:dyDescent="0.3">
      <c r="B134" s="257" t="s">
        <v>115</v>
      </c>
      <c r="C134" s="258"/>
      <c r="D134" s="258"/>
      <c r="E134" s="259"/>
      <c r="F134" s="131" t="s">
        <v>116</v>
      </c>
    </row>
    <row r="135" spans="2:6" s="26" customFormat="1" x14ac:dyDescent="0.25">
      <c r="B135" s="78" t="s">
        <v>1</v>
      </c>
      <c r="C135" s="226" t="s">
        <v>117</v>
      </c>
      <c r="D135" s="227"/>
      <c r="E135" s="228"/>
      <c r="F135" s="8">
        <f>F54</f>
        <v>3977.23</v>
      </c>
    </row>
    <row r="136" spans="2:6" s="26" customFormat="1" x14ac:dyDescent="0.25">
      <c r="B136" s="2" t="s">
        <v>2</v>
      </c>
      <c r="C136" s="229" t="s">
        <v>118</v>
      </c>
      <c r="D136" s="230"/>
      <c r="E136" s="231"/>
      <c r="F136" s="12">
        <f>F65</f>
        <v>907</v>
      </c>
    </row>
    <row r="137" spans="2:6" s="26" customFormat="1" ht="15" customHeight="1" x14ac:dyDescent="0.25">
      <c r="B137" s="2" t="s">
        <v>5</v>
      </c>
      <c r="C137" s="229" t="s">
        <v>119</v>
      </c>
      <c r="D137" s="230"/>
      <c r="E137" s="231"/>
      <c r="F137" s="12">
        <f>F71</f>
        <v>146.46</v>
      </c>
    </row>
    <row r="138" spans="2:6" s="26" customFormat="1" x14ac:dyDescent="0.25">
      <c r="B138" s="16" t="s">
        <v>7</v>
      </c>
      <c r="C138" s="229" t="s">
        <v>120</v>
      </c>
      <c r="D138" s="230"/>
      <c r="E138" s="231"/>
      <c r="F138" s="12">
        <f>F84+F92+F98+F108+F120</f>
        <v>2865.3216264219391</v>
      </c>
    </row>
    <row r="139" spans="2:6" s="26" customFormat="1" ht="15.75" thickBot="1" x14ac:dyDescent="0.3">
      <c r="B139" s="4" t="s">
        <v>9</v>
      </c>
      <c r="C139" s="250" t="s">
        <v>121</v>
      </c>
      <c r="D139" s="241"/>
      <c r="E139" s="251"/>
      <c r="F139" s="6">
        <f>F124+F129</f>
        <v>1017.9790861155209</v>
      </c>
    </row>
    <row r="140" spans="2:6" s="26" customFormat="1" ht="15.75" customHeight="1" thickBot="1" x14ac:dyDescent="0.3">
      <c r="B140" s="262" t="s">
        <v>78</v>
      </c>
      <c r="C140" s="263"/>
      <c r="D140" s="263"/>
      <c r="E140" s="264"/>
      <c r="F140" s="13">
        <f>SUM(F135:F139)</f>
        <v>8913.9907125374593</v>
      </c>
    </row>
    <row r="141" spans="2:6" s="26" customFormat="1" ht="15.75" thickBot="1" x14ac:dyDescent="0.3">
      <c r="B141" s="14" t="s">
        <v>11</v>
      </c>
      <c r="C141" s="235" t="s">
        <v>122</v>
      </c>
      <c r="D141" s="236"/>
      <c r="E141" s="237"/>
      <c r="F141" s="15">
        <f>F142-F140</f>
        <v>844.07246484344796</v>
      </c>
    </row>
    <row r="142" spans="2:6" s="26" customFormat="1" ht="15.75" customHeight="1" x14ac:dyDescent="0.25">
      <c r="B142" s="285" t="s">
        <v>123</v>
      </c>
      <c r="C142" s="286"/>
      <c r="D142" s="286"/>
      <c r="E142" s="287"/>
      <c r="F142" s="147">
        <f>F140/(100%-E125%)</f>
        <v>9758.0631773809073</v>
      </c>
    </row>
    <row r="143" spans="2:6" s="26" customFormat="1" ht="15.75" customHeight="1" x14ac:dyDescent="0.25">
      <c r="B143" s="288" t="s">
        <v>165</v>
      </c>
      <c r="C143" s="289"/>
      <c r="D143" s="289"/>
      <c r="E143" s="290"/>
      <c r="F143" s="146">
        <f>F142/180</f>
        <v>54.211462096560595</v>
      </c>
    </row>
    <row r="144" spans="2:6" s="26" customFormat="1" ht="15.75" customHeight="1" x14ac:dyDescent="0.25">
      <c r="B144" s="288" t="s">
        <v>164</v>
      </c>
      <c r="C144" s="289"/>
      <c r="D144" s="289"/>
      <c r="E144" s="290"/>
      <c r="F144" s="146">
        <f>F143*330</f>
        <v>17889.782491864997</v>
      </c>
    </row>
    <row r="145" spans="2:6" s="26" customFormat="1" x14ac:dyDescent="0.25">
      <c r="B145" s="76"/>
      <c r="C145" s="65"/>
      <c r="D145" s="65"/>
      <c r="E145" s="65"/>
      <c r="F145" s="81"/>
    </row>
    <row r="146" spans="2:6" s="26" customFormat="1" ht="8.25" customHeight="1" thickBot="1" x14ac:dyDescent="0.3">
      <c r="B146" s="64"/>
      <c r="C146" s="92"/>
      <c r="D146" s="92"/>
      <c r="E146" s="92"/>
      <c r="F146" s="92"/>
    </row>
    <row r="147" spans="2:6" s="93" customFormat="1" ht="43.5" thickBot="1" x14ac:dyDescent="0.25">
      <c r="B147" s="145" t="s">
        <v>124</v>
      </c>
      <c r="C147" s="279" t="s">
        <v>125</v>
      </c>
      <c r="D147" s="280"/>
      <c r="E147" s="280"/>
      <c r="F147" s="281"/>
    </row>
    <row r="148" spans="2:6" s="95" customFormat="1" ht="15" customHeight="1" x14ac:dyDescent="0.25">
      <c r="B148" s="94" t="s">
        <v>126</v>
      </c>
      <c r="C148" s="282" t="s">
        <v>127</v>
      </c>
      <c r="D148" s="283"/>
      <c r="E148" s="283"/>
      <c r="F148" s="284"/>
    </row>
    <row r="149" spans="2:6" s="95" customFormat="1" ht="47.25" customHeight="1" x14ac:dyDescent="0.25">
      <c r="B149" s="16" t="s">
        <v>128</v>
      </c>
      <c r="C149" s="265" t="s">
        <v>129</v>
      </c>
      <c r="D149" s="266"/>
      <c r="E149" s="266"/>
      <c r="F149" s="267"/>
    </row>
    <row r="150" spans="2:6" s="95" customFormat="1" ht="45" customHeight="1" x14ac:dyDescent="0.25">
      <c r="B150" s="16" t="s">
        <v>130</v>
      </c>
      <c r="C150" s="265" t="s">
        <v>131</v>
      </c>
      <c r="D150" s="266"/>
      <c r="E150" s="266"/>
      <c r="F150" s="267"/>
    </row>
    <row r="151" spans="2:6" s="95" customFormat="1" ht="30" customHeight="1" x14ac:dyDescent="0.25">
      <c r="B151" s="16" t="s">
        <v>132</v>
      </c>
      <c r="C151" s="265" t="s">
        <v>133</v>
      </c>
      <c r="D151" s="266"/>
      <c r="E151" s="266"/>
      <c r="F151" s="267"/>
    </row>
    <row r="152" spans="2:6" s="95" customFormat="1" ht="15" customHeight="1" x14ac:dyDescent="0.25">
      <c r="B152" s="16" t="s">
        <v>134</v>
      </c>
      <c r="C152" s="265" t="s">
        <v>135</v>
      </c>
      <c r="D152" s="266"/>
      <c r="E152" s="266"/>
      <c r="F152" s="267"/>
    </row>
    <row r="153" spans="2:6" s="95" customFormat="1" x14ac:dyDescent="0.25">
      <c r="B153" s="86" t="s">
        <v>136</v>
      </c>
      <c r="C153" s="265" t="s">
        <v>137</v>
      </c>
      <c r="D153" s="266"/>
      <c r="E153" s="266"/>
      <c r="F153" s="267"/>
    </row>
    <row r="154" spans="2:6" s="95" customFormat="1" ht="15" customHeight="1" x14ac:dyDescent="0.25">
      <c r="B154" s="16" t="s">
        <v>138</v>
      </c>
      <c r="C154" s="265" t="s">
        <v>139</v>
      </c>
      <c r="D154" s="266"/>
      <c r="E154" s="266"/>
      <c r="F154" s="267"/>
    </row>
    <row r="155" spans="2:6" s="96" customFormat="1" ht="15" customHeight="1" x14ac:dyDescent="0.2">
      <c r="B155" s="16" t="s">
        <v>140</v>
      </c>
      <c r="C155" s="265" t="s">
        <v>141</v>
      </c>
      <c r="D155" s="266"/>
      <c r="E155" s="266"/>
      <c r="F155" s="267"/>
    </row>
    <row r="156" spans="2:6" s="97" customFormat="1" x14ac:dyDescent="0.25">
      <c r="B156" s="16" t="s">
        <v>142</v>
      </c>
      <c r="C156" s="265" t="s">
        <v>143</v>
      </c>
      <c r="D156" s="266"/>
      <c r="E156" s="266"/>
      <c r="F156" s="267"/>
    </row>
    <row r="157" spans="2:6" s="119" customFormat="1" x14ac:dyDescent="0.25">
      <c r="B157" s="16" t="s">
        <v>144</v>
      </c>
      <c r="C157" s="265" t="s">
        <v>145</v>
      </c>
      <c r="D157" s="266"/>
      <c r="E157" s="266"/>
      <c r="F157" s="267"/>
    </row>
    <row r="158" spans="2:6" s="119" customFormat="1" ht="31.5" customHeight="1" x14ac:dyDescent="0.25">
      <c r="B158" s="16" t="s">
        <v>146</v>
      </c>
      <c r="C158" s="265" t="s">
        <v>147</v>
      </c>
      <c r="D158" s="266"/>
      <c r="E158" s="266"/>
      <c r="F158" s="267"/>
    </row>
    <row r="159" spans="2:6" s="119" customFormat="1" ht="30.75" customHeight="1" x14ac:dyDescent="0.25">
      <c r="B159" s="16" t="s">
        <v>148</v>
      </c>
      <c r="C159" s="265" t="s">
        <v>149</v>
      </c>
      <c r="D159" s="266"/>
      <c r="E159" s="266"/>
      <c r="F159" s="267"/>
    </row>
    <row r="160" spans="2:6" s="95" customFormat="1" ht="59.25" customHeight="1" x14ac:dyDescent="0.25">
      <c r="B160" s="16" t="s">
        <v>150</v>
      </c>
      <c r="C160" s="265" t="s">
        <v>151</v>
      </c>
      <c r="D160" s="266"/>
      <c r="E160" s="266"/>
      <c r="F160" s="267"/>
    </row>
    <row r="161" spans="2:6" s="95" customFormat="1" ht="45.75" customHeight="1" x14ac:dyDescent="0.25">
      <c r="B161" s="16" t="s">
        <v>152</v>
      </c>
      <c r="C161" s="265" t="s">
        <v>153</v>
      </c>
      <c r="D161" s="266"/>
      <c r="E161" s="266"/>
      <c r="F161" s="267"/>
    </row>
    <row r="162" spans="2:6" s="26" customFormat="1" ht="56.25" customHeight="1" thickBot="1" x14ac:dyDescent="0.3">
      <c r="B162" s="98" t="s">
        <v>154</v>
      </c>
      <c r="C162" s="276" t="s">
        <v>155</v>
      </c>
      <c r="D162" s="277"/>
      <c r="E162" s="277"/>
      <c r="F162" s="278"/>
    </row>
  </sheetData>
  <mergeCells count="127">
    <mergeCell ref="C46:E46"/>
    <mergeCell ref="C47:E47"/>
    <mergeCell ref="C21:E21"/>
    <mergeCell ref="C22:E22"/>
    <mergeCell ref="C23:E23"/>
    <mergeCell ref="C24:E24"/>
    <mergeCell ref="B26:D26"/>
    <mergeCell ref="C27:D27"/>
    <mergeCell ref="C28:D28"/>
    <mergeCell ref="C29:D29"/>
    <mergeCell ref="C30:D30"/>
    <mergeCell ref="C31:D31"/>
    <mergeCell ref="C32:D32"/>
    <mergeCell ref="C33:D33"/>
    <mergeCell ref="C69:E69"/>
    <mergeCell ref="C70:E70"/>
    <mergeCell ref="B5:F5"/>
    <mergeCell ref="D6:F6"/>
    <mergeCell ref="D7:E7"/>
    <mergeCell ref="D9:F9"/>
    <mergeCell ref="C10:E10"/>
    <mergeCell ref="C11:F11"/>
    <mergeCell ref="B65:E65"/>
    <mergeCell ref="C68:E68"/>
    <mergeCell ref="C49:E49"/>
    <mergeCell ref="C53:E53"/>
    <mergeCell ref="B54:E54"/>
    <mergeCell ref="C57:E57"/>
    <mergeCell ref="C58:E58"/>
    <mergeCell ref="C59:E59"/>
    <mergeCell ref="C60:E60"/>
    <mergeCell ref="C61:E61"/>
    <mergeCell ref="C62:E62"/>
    <mergeCell ref="C63:E63"/>
    <mergeCell ref="C64:E64"/>
    <mergeCell ref="C52:E52"/>
    <mergeCell ref="C20:E20"/>
    <mergeCell ref="C50:E50"/>
    <mergeCell ref="C83:D83"/>
    <mergeCell ref="B84:D84"/>
    <mergeCell ref="B71:E71"/>
    <mergeCell ref="C12:E12"/>
    <mergeCell ref="E13:F13"/>
    <mergeCell ref="B17:F17"/>
    <mergeCell ref="C18:E18"/>
    <mergeCell ref="C19:E19"/>
    <mergeCell ref="C75:D75"/>
    <mergeCell ref="C76:D76"/>
    <mergeCell ref="C77:D77"/>
    <mergeCell ref="C78:D78"/>
    <mergeCell ref="C79:D79"/>
    <mergeCell ref="C80:D80"/>
    <mergeCell ref="C81:D81"/>
    <mergeCell ref="C51:E51"/>
    <mergeCell ref="B35:E35"/>
    <mergeCell ref="C36:E36"/>
    <mergeCell ref="C37:E37"/>
    <mergeCell ref="C38:E38"/>
    <mergeCell ref="B40:E40"/>
    <mergeCell ref="C41:E41"/>
    <mergeCell ref="C48:E48"/>
    <mergeCell ref="C82:D82"/>
    <mergeCell ref="C87:D87"/>
    <mergeCell ref="C88:D88"/>
    <mergeCell ref="C89:D89"/>
    <mergeCell ref="B90:D90"/>
    <mergeCell ref="C91:D91"/>
    <mergeCell ref="B92:D92"/>
    <mergeCell ref="C95:D95"/>
    <mergeCell ref="C96:D96"/>
    <mergeCell ref="C97:D97"/>
    <mergeCell ref="B98:D98"/>
    <mergeCell ref="C101:D101"/>
    <mergeCell ref="C102:D102"/>
    <mergeCell ref="C103:D103"/>
    <mergeCell ref="C104:D104"/>
    <mergeCell ref="C105:D105"/>
    <mergeCell ref="C106:D106"/>
    <mergeCell ref="C107:D107"/>
    <mergeCell ref="B108:D108"/>
    <mergeCell ref="C147:F147"/>
    <mergeCell ref="C148:F148"/>
    <mergeCell ref="C149:F149"/>
    <mergeCell ref="B143:E143"/>
    <mergeCell ref="B144:E144"/>
    <mergeCell ref="C127:D127"/>
    <mergeCell ref="C128:D128"/>
    <mergeCell ref="C129:D129"/>
    <mergeCell ref="C111:D111"/>
    <mergeCell ref="C112:D112"/>
    <mergeCell ref="C113:D113"/>
    <mergeCell ref="C114:D114"/>
    <mergeCell ref="C115:D115"/>
    <mergeCell ref="C116:D116"/>
    <mergeCell ref="C117:D117"/>
    <mergeCell ref="B120:D120"/>
    <mergeCell ref="B122:F122"/>
    <mergeCell ref="C123:D123"/>
    <mergeCell ref="C124:D124"/>
    <mergeCell ref="C125:D125"/>
    <mergeCell ref="C126:D126"/>
    <mergeCell ref="B118:D118"/>
    <mergeCell ref="C119:D119"/>
    <mergeCell ref="C162:F162"/>
    <mergeCell ref="C8:E8"/>
    <mergeCell ref="C156:F156"/>
    <mergeCell ref="C157:F157"/>
    <mergeCell ref="C158:F158"/>
    <mergeCell ref="C159:F159"/>
    <mergeCell ref="C160:F160"/>
    <mergeCell ref="C150:F150"/>
    <mergeCell ref="C151:F151"/>
    <mergeCell ref="C153:F153"/>
    <mergeCell ref="C161:F161"/>
    <mergeCell ref="B130:D130"/>
    <mergeCell ref="B134:E134"/>
    <mergeCell ref="C135:E135"/>
    <mergeCell ref="C136:E136"/>
    <mergeCell ref="C137:E137"/>
    <mergeCell ref="C138:E138"/>
    <mergeCell ref="C139:E139"/>
    <mergeCell ref="B140:E140"/>
    <mergeCell ref="C152:F152"/>
    <mergeCell ref="C154:F154"/>
    <mergeCell ref="C155:F155"/>
    <mergeCell ref="C141:E141"/>
    <mergeCell ref="B142:E142"/>
  </mergeCells>
  <printOptions horizontalCentered="1"/>
  <pageMargins left="0" right="0" top="0.35433070866141736" bottom="0.19685039370078741" header="0.23622047244094491" footer="0.23622047244094491"/>
  <pageSetup paperSize="9" scale="97" orientation="portrait" r:id="rId1"/>
  <ignoredErrors>
    <ignoredError sqref="E84 E88:E92 E96:E98 E102:E108 E112:E116 E118:E120 E128 E130" unlockedFormula="1"/>
    <ignoredError sqref="F90 F1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CBB0E-198F-4C34-94B9-1ABB06B61AC1}">
  <dimension ref="B1:F162"/>
  <sheetViews>
    <sheetView zoomScaleNormal="100" workbookViewId="0">
      <selection activeCell="J29" sqref="J29"/>
    </sheetView>
  </sheetViews>
  <sheetFormatPr defaultRowHeight="15" x14ac:dyDescent="0.25"/>
  <cols>
    <col min="1" max="1" width="3.42578125" style="25" customWidth="1"/>
    <col min="2" max="2" width="8.140625" style="25" customWidth="1"/>
    <col min="3" max="3" width="52.28515625" style="34" customWidth="1"/>
    <col min="4" max="4" width="7.85546875" style="34" customWidth="1"/>
    <col min="5" max="5" width="13.28515625" style="34" customWidth="1"/>
    <col min="6" max="6" width="14.5703125" style="34" customWidth="1"/>
    <col min="7" max="16384" width="9.140625" style="25"/>
  </cols>
  <sheetData>
    <row r="1" spans="2:6" ht="8.25" customHeight="1" x14ac:dyDescent="0.25">
      <c r="B1" s="27"/>
      <c r="C1" s="27"/>
      <c r="D1" s="27"/>
      <c r="E1" s="27"/>
      <c r="F1" s="27"/>
    </row>
    <row r="2" spans="2:6" ht="18.75" x14ac:dyDescent="0.3">
      <c r="B2" s="142"/>
      <c r="C2" s="143"/>
      <c r="D2" s="143"/>
      <c r="E2" s="143"/>
      <c r="F2" s="143"/>
    </row>
    <row r="3" spans="2:6" ht="18.75" x14ac:dyDescent="0.3">
      <c r="B3" s="142"/>
      <c r="C3" s="143" t="s">
        <v>168</v>
      </c>
      <c r="D3" s="143"/>
      <c r="E3" s="142" t="s">
        <v>159</v>
      </c>
      <c r="F3" s="143"/>
    </row>
    <row r="4" spans="2:6" ht="8.25" customHeight="1" thickBot="1" x14ac:dyDescent="0.3">
      <c r="B4" s="27"/>
      <c r="C4" s="27"/>
      <c r="D4" s="27"/>
      <c r="E4" s="27"/>
      <c r="F4" s="27"/>
    </row>
    <row r="5" spans="2:6" s="27" customFormat="1" ht="15.75" customHeight="1" thickBot="1" x14ac:dyDescent="0.25">
      <c r="B5" s="203" t="s">
        <v>0</v>
      </c>
      <c r="C5" s="204"/>
      <c r="D5" s="204"/>
      <c r="E5" s="204"/>
      <c r="F5" s="205"/>
    </row>
    <row r="6" spans="2:6" s="27" customFormat="1" ht="15.95" customHeight="1" thickBot="1" x14ac:dyDescent="0.3">
      <c r="B6" s="28" t="s">
        <v>1</v>
      </c>
      <c r="C6" s="29" t="s">
        <v>156</v>
      </c>
      <c r="D6" s="206" t="s">
        <v>160</v>
      </c>
      <c r="E6" s="207"/>
      <c r="F6" s="208"/>
    </row>
    <row r="7" spans="2:6" s="27" customFormat="1" ht="15.95" customHeight="1" thickBot="1" x14ac:dyDescent="0.3">
      <c r="B7" s="28" t="s">
        <v>2</v>
      </c>
      <c r="C7" s="29" t="s">
        <v>3</v>
      </c>
      <c r="D7" s="209" t="s">
        <v>4</v>
      </c>
      <c r="E7" s="210"/>
      <c r="F7" s="17"/>
    </row>
    <row r="8" spans="2:6" s="27" customFormat="1" ht="15.75" customHeight="1" thickBot="1" x14ac:dyDescent="0.3">
      <c r="B8" s="30" t="s">
        <v>5</v>
      </c>
      <c r="C8" s="214" t="s">
        <v>6</v>
      </c>
      <c r="D8" s="215"/>
      <c r="E8" s="216"/>
      <c r="F8" s="18"/>
    </row>
    <row r="9" spans="2:6" s="27" customFormat="1" ht="18" customHeight="1" thickBot="1" x14ac:dyDescent="0.25">
      <c r="B9" s="31" t="s">
        <v>7</v>
      </c>
      <c r="C9" s="32" t="s">
        <v>8</v>
      </c>
      <c r="D9" s="211"/>
      <c r="E9" s="212"/>
      <c r="F9" s="213"/>
    </row>
    <row r="10" spans="2:6" s="27" customFormat="1" ht="15.95" customHeight="1" thickBot="1" x14ac:dyDescent="0.3">
      <c r="B10" s="28" t="s">
        <v>9</v>
      </c>
      <c r="C10" s="214" t="s">
        <v>10</v>
      </c>
      <c r="D10" s="215"/>
      <c r="E10" s="216"/>
      <c r="F10" s="17" t="s">
        <v>185</v>
      </c>
    </row>
    <row r="11" spans="2:6" s="27" customFormat="1" ht="18.75" customHeight="1" thickBot="1" x14ac:dyDescent="0.25">
      <c r="B11" s="99" t="s">
        <v>11</v>
      </c>
      <c r="C11" s="217" t="s">
        <v>161</v>
      </c>
      <c r="D11" s="218"/>
      <c r="E11" s="218"/>
      <c r="F11" s="219"/>
    </row>
    <row r="12" spans="2:6" s="27" customFormat="1" ht="15.95" customHeight="1" thickBot="1" x14ac:dyDescent="0.3">
      <c r="B12" s="28" t="s">
        <v>12</v>
      </c>
      <c r="C12" s="196" t="s">
        <v>13</v>
      </c>
      <c r="D12" s="197"/>
      <c r="E12" s="198"/>
      <c r="F12" s="1">
        <v>43101</v>
      </c>
    </row>
    <row r="13" spans="2:6" s="27" customFormat="1" ht="15.95" customHeight="1" thickBot="1" x14ac:dyDescent="0.3">
      <c r="B13" s="28" t="s">
        <v>14</v>
      </c>
      <c r="C13" s="33" t="s">
        <v>15</v>
      </c>
      <c r="D13" s="33"/>
      <c r="E13" s="199" t="s">
        <v>162</v>
      </c>
      <c r="F13" s="200"/>
    </row>
    <row r="14" spans="2:6" s="27" customFormat="1" ht="11.25" customHeight="1" x14ac:dyDescent="0.25">
      <c r="B14" s="53"/>
      <c r="C14" s="53"/>
      <c r="D14" s="53"/>
      <c r="E14" s="53"/>
      <c r="F14" s="53"/>
    </row>
    <row r="15" spans="2:6" s="27" customFormat="1" ht="20.25" x14ac:dyDescent="0.3">
      <c r="B15" s="100" t="s">
        <v>16</v>
      </c>
      <c r="C15" s="53"/>
      <c r="D15" s="53"/>
      <c r="E15" s="53"/>
      <c r="F15" s="53"/>
    </row>
    <row r="16" spans="2:6" s="27" customFormat="1" ht="9" customHeight="1" thickBot="1" x14ac:dyDescent="0.3">
      <c r="B16" s="53"/>
      <c r="C16" s="53"/>
      <c r="D16" s="53"/>
      <c r="E16" s="53"/>
      <c r="F16" s="53"/>
    </row>
    <row r="17" spans="2:6" s="27" customFormat="1" ht="15.95" customHeight="1" thickBot="1" x14ac:dyDescent="0.25">
      <c r="B17" s="171" t="s">
        <v>17</v>
      </c>
      <c r="C17" s="172"/>
      <c r="D17" s="172"/>
      <c r="E17" s="172"/>
      <c r="F17" s="191"/>
    </row>
    <row r="18" spans="2:6" s="27" customFormat="1" ht="15.95" customHeight="1" x14ac:dyDescent="0.2">
      <c r="B18" s="35" t="s">
        <v>1</v>
      </c>
      <c r="C18" s="201" t="s">
        <v>18</v>
      </c>
      <c r="D18" s="202"/>
      <c r="E18" s="202"/>
      <c r="F18" s="36">
        <v>4240.2299999999996</v>
      </c>
    </row>
    <row r="19" spans="2:6" s="27" customFormat="1" ht="15" customHeight="1" x14ac:dyDescent="0.2">
      <c r="B19" s="37" t="s">
        <v>2</v>
      </c>
      <c r="C19" s="182" t="s">
        <v>19</v>
      </c>
      <c r="D19" s="183"/>
      <c r="E19" s="183"/>
      <c r="F19" s="38">
        <v>0</v>
      </c>
    </row>
    <row r="20" spans="2:6" s="27" customFormat="1" ht="15" customHeight="1" x14ac:dyDescent="0.2">
      <c r="B20" s="37" t="s">
        <v>5</v>
      </c>
      <c r="C20" s="182" t="s">
        <v>20</v>
      </c>
      <c r="D20" s="183"/>
      <c r="E20" s="183"/>
      <c r="F20" s="38">
        <v>0</v>
      </c>
    </row>
    <row r="21" spans="2:6" s="27" customFormat="1" ht="15" customHeight="1" x14ac:dyDescent="0.2">
      <c r="B21" s="39" t="s">
        <v>7</v>
      </c>
      <c r="C21" s="182" t="s">
        <v>21</v>
      </c>
      <c r="D21" s="183"/>
      <c r="E21" s="183"/>
      <c r="F21" s="38">
        <v>0</v>
      </c>
    </row>
    <row r="22" spans="2:6" s="27" customFormat="1" ht="15" customHeight="1" x14ac:dyDescent="0.2">
      <c r="B22" s="39" t="s">
        <v>9</v>
      </c>
      <c r="C22" s="182" t="s">
        <v>22</v>
      </c>
      <c r="D22" s="183"/>
      <c r="E22" s="183"/>
      <c r="F22" s="38">
        <v>0</v>
      </c>
    </row>
    <row r="23" spans="2:6" s="27" customFormat="1" ht="15" customHeight="1" x14ac:dyDescent="0.2">
      <c r="B23" s="39" t="s">
        <v>11</v>
      </c>
      <c r="C23" s="182" t="s">
        <v>23</v>
      </c>
      <c r="D23" s="183"/>
      <c r="E23" s="183"/>
      <c r="F23" s="38">
        <v>0</v>
      </c>
    </row>
    <row r="24" spans="2:6" s="27" customFormat="1" ht="17.25" customHeight="1" thickBot="1" x14ac:dyDescent="0.25">
      <c r="B24" s="40" t="s">
        <v>12</v>
      </c>
      <c r="C24" s="184" t="s">
        <v>24</v>
      </c>
      <c r="D24" s="185"/>
      <c r="E24" s="185"/>
      <c r="F24" s="41">
        <v>0</v>
      </c>
    </row>
    <row r="25" spans="2:6" s="27" customFormat="1" ht="15.95" customHeight="1" thickBot="1" x14ac:dyDescent="0.25">
      <c r="B25" s="42"/>
      <c r="C25" s="42"/>
      <c r="D25" s="42"/>
      <c r="E25" s="43"/>
      <c r="F25" s="44"/>
    </row>
    <row r="26" spans="2:6" s="27" customFormat="1" thickBot="1" x14ac:dyDescent="0.25">
      <c r="B26" s="186" t="s">
        <v>25</v>
      </c>
      <c r="C26" s="187"/>
      <c r="D26" s="188"/>
      <c r="E26" s="120" t="s">
        <v>26</v>
      </c>
      <c r="F26" s="121" t="s">
        <v>27</v>
      </c>
    </row>
    <row r="27" spans="2:6" s="27" customFormat="1" ht="15" customHeight="1" x14ac:dyDescent="0.25">
      <c r="B27" s="45" t="s">
        <v>1</v>
      </c>
      <c r="C27" s="189" t="s">
        <v>28</v>
      </c>
      <c r="D27" s="190"/>
      <c r="E27" s="46" t="s">
        <v>29</v>
      </c>
      <c r="F27" s="20">
        <v>10</v>
      </c>
    </row>
    <row r="28" spans="2:6" s="27" customFormat="1" ht="15.95" customHeight="1" x14ac:dyDescent="0.25">
      <c r="B28" s="37" t="s">
        <v>2</v>
      </c>
      <c r="C28" s="174" t="s">
        <v>30</v>
      </c>
      <c r="D28" s="175"/>
      <c r="E28" s="47" t="s">
        <v>29</v>
      </c>
      <c r="F28" s="19">
        <v>32</v>
      </c>
    </row>
    <row r="29" spans="2:6" s="27" customFormat="1" ht="15.95" customHeight="1" x14ac:dyDescent="0.25">
      <c r="B29" s="37" t="s">
        <v>5</v>
      </c>
      <c r="C29" s="174" t="s">
        <v>157</v>
      </c>
      <c r="D29" s="175"/>
      <c r="E29" s="47" t="s">
        <v>32</v>
      </c>
      <c r="F29" s="19">
        <v>200</v>
      </c>
    </row>
    <row r="30" spans="2:6" s="27" customFormat="1" ht="15.95" customHeight="1" x14ac:dyDescent="0.25">
      <c r="B30" s="37" t="s">
        <v>7</v>
      </c>
      <c r="C30" s="174" t="s">
        <v>33</v>
      </c>
      <c r="D30" s="175"/>
      <c r="E30" s="47" t="s">
        <v>32</v>
      </c>
      <c r="F30" s="19">
        <v>0</v>
      </c>
    </row>
    <row r="31" spans="2:6" s="27" customFormat="1" ht="15.95" customHeight="1" x14ac:dyDescent="0.25">
      <c r="B31" s="37" t="s">
        <v>9</v>
      </c>
      <c r="C31" s="176" t="s">
        <v>34</v>
      </c>
      <c r="D31" s="177"/>
      <c r="E31" s="47" t="s">
        <v>32</v>
      </c>
      <c r="F31" s="48">
        <v>3</v>
      </c>
    </row>
    <row r="32" spans="2:6" s="27" customFormat="1" ht="15.95" customHeight="1" x14ac:dyDescent="0.25">
      <c r="B32" s="37" t="s">
        <v>11</v>
      </c>
      <c r="C32" s="178" t="s">
        <v>35</v>
      </c>
      <c r="D32" s="179"/>
      <c r="E32" s="47" t="s">
        <v>32</v>
      </c>
      <c r="F32" s="49">
        <v>0</v>
      </c>
    </row>
    <row r="33" spans="2:6" s="27" customFormat="1" ht="15.95" customHeight="1" thickBot="1" x14ac:dyDescent="0.3">
      <c r="B33" s="40" t="s">
        <v>12</v>
      </c>
      <c r="C33" s="180" t="s">
        <v>24</v>
      </c>
      <c r="D33" s="181"/>
      <c r="E33" s="50" t="s">
        <v>32</v>
      </c>
      <c r="F33" s="22">
        <v>0</v>
      </c>
    </row>
    <row r="34" spans="2:6" s="54" customFormat="1" ht="15" customHeight="1" thickBot="1" x14ac:dyDescent="0.3">
      <c r="B34" s="51"/>
      <c r="C34" s="52"/>
      <c r="D34" s="52"/>
      <c r="E34" s="53"/>
      <c r="F34" s="26"/>
    </row>
    <row r="35" spans="2:6" s="55" customFormat="1" thickBot="1" x14ac:dyDescent="0.25">
      <c r="B35" s="220" t="s">
        <v>36</v>
      </c>
      <c r="C35" s="225"/>
      <c r="D35" s="225"/>
      <c r="E35" s="221"/>
      <c r="F35" s="122" t="s">
        <v>27</v>
      </c>
    </row>
    <row r="36" spans="2:6" s="55" customFormat="1" x14ac:dyDescent="0.2">
      <c r="B36" s="56" t="s">
        <v>1</v>
      </c>
      <c r="C36" s="226" t="s">
        <v>37</v>
      </c>
      <c r="D36" s="227"/>
      <c r="E36" s="228"/>
      <c r="F36" s="57">
        <v>146.46</v>
      </c>
    </row>
    <row r="37" spans="2:6" s="55" customFormat="1" x14ac:dyDescent="0.2">
      <c r="B37" s="58" t="s">
        <v>2</v>
      </c>
      <c r="C37" s="229" t="s">
        <v>38</v>
      </c>
      <c r="D37" s="230"/>
      <c r="E37" s="231"/>
      <c r="F37" s="49">
        <v>0</v>
      </c>
    </row>
    <row r="38" spans="2:6" s="55" customFormat="1" ht="15.75" thickBot="1" x14ac:dyDescent="0.25">
      <c r="B38" s="59" t="s">
        <v>5</v>
      </c>
      <c r="C38" s="232" t="s">
        <v>39</v>
      </c>
      <c r="D38" s="233"/>
      <c r="E38" s="234"/>
      <c r="F38" s="60">
        <v>0</v>
      </c>
    </row>
    <row r="39" spans="2:6" s="27" customFormat="1" ht="15.95" customHeight="1" thickBot="1" x14ac:dyDescent="0.3">
      <c r="B39" s="61"/>
      <c r="C39" s="61"/>
      <c r="D39" s="61"/>
      <c r="E39" s="61"/>
      <c r="F39" s="62"/>
    </row>
    <row r="40" spans="2:6" s="27" customFormat="1" ht="15.95" customHeight="1" thickBot="1" x14ac:dyDescent="0.25">
      <c r="B40" s="220" t="s">
        <v>40</v>
      </c>
      <c r="C40" s="225"/>
      <c r="D40" s="225"/>
      <c r="E40" s="221"/>
      <c r="F40" s="122" t="s">
        <v>41</v>
      </c>
    </row>
    <row r="41" spans="2:6" s="27" customFormat="1" ht="15.95" customHeight="1" thickBot="1" x14ac:dyDescent="0.25">
      <c r="B41" s="59" t="s">
        <v>1</v>
      </c>
      <c r="C41" s="235" t="s">
        <v>42</v>
      </c>
      <c r="D41" s="236"/>
      <c r="E41" s="237"/>
      <c r="F41" s="63">
        <v>5</v>
      </c>
    </row>
    <row r="42" spans="2:6" s="27" customFormat="1" ht="15.95" customHeight="1" x14ac:dyDescent="0.2">
      <c r="B42" s="64"/>
      <c r="C42" s="65"/>
      <c r="D42" s="65"/>
      <c r="E42" s="65"/>
      <c r="F42" s="66"/>
    </row>
    <row r="43" spans="2:6" s="27" customFormat="1" ht="15.95" customHeight="1" x14ac:dyDescent="0.25">
      <c r="B43" s="67" t="s">
        <v>43</v>
      </c>
      <c r="C43" s="68"/>
      <c r="D43" s="69"/>
      <c r="E43" s="61"/>
      <c r="F43" s="61"/>
    </row>
    <row r="44" spans="2:6" s="27" customFormat="1" ht="15.95" customHeight="1" x14ac:dyDescent="0.25">
      <c r="B44" s="67"/>
      <c r="C44" s="68"/>
      <c r="D44" s="69"/>
      <c r="E44" s="61"/>
      <c r="F44" s="61"/>
    </row>
    <row r="45" spans="2:6" s="26" customFormat="1" ht="15.75" thickBot="1" x14ac:dyDescent="0.3">
      <c r="B45" s="51" t="s">
        <v>44</v>
      </c>
      <c r="C45" s="70"/>
      <c r="D45" s="70"/>
      <c r="E45" s="61"/>
      <c r="F45" s="61"/>
    </row>
    <row r="46" spans="2:6" s="26" customFormat="1" ht="15.75" thickBot="1" x14ac:dyDescent="0.3">
      <c r="B46" s="124">
        <v>1</v>
      </c>
      <c r="C46" s="171" t="s">
        <v>45</v>
      </c>
      <c r="D46" s="172"/>
      <c r="E46" s="191"/>
      <c r="F46" s="125" t="s">
        <v>27</v>
      </c>
    </row>
    <row r="47" spans="2:6" s="26" customFormat="1" x14ac:dyDescent="0.25">
      <c r="B47" s="35" t="s">
        <v>1</v>
      </c>
      <c r="C47" s="192" t="s">
        <v>46</v>
      </c>
      <c r="D47" s="193"/>
      <c r="E47" s="194"/>
      <c r="F47" s="10">
        <f>F18</f>
        <v>4240.2299999999996</v>
      </c>
    </row>
    <row r="48" spans="2:6" s="26" customFormat="1" x14ac:dyDescent="0.25">
      <c r="B48" s="37" t="s">
        <v>2</v>
      </c>
      <c r="C48" s="182" t="s">
        <v>47</v>
      </c>
      <c r="D48" s="183"/>
      <c r="E48" s="195"/>
      <c r="F48" s="11">
        <f>F19%*$F$47</f>
        <v>0</v>
      </c>
    </row>
    <row r="49" spans="2:6" s="26" customFormat="1" x14ac:dyDescent="0.25">
      <c r="B49" s="37" t="s">
        <v>5</v>
      </c>
      <c r="C49" s="182" t="s">
        <v>48</v>
      </c>
      <c r="D49" s="183"/>
      <c r="E49" s="195"/>
      <c r="F49" s="11">
        <f>F20%*$F$47</f>
        <v>0</v>
      </c>
    </row>
    <row r="50" spans="2:6" s="26" customFormat="1" x14ac:dyDescent="0.25">
      <c r="B50" s="37" t="s">
        <v>7</v>
      </c>
      <c r="C50" s="222" t="s">
        <v>49</v>
      </c>
      <c r="D50" s="223"/>
      <c r="E50" s="224"/>
      <c r="F50" s="11">
        <f>IF(F21&gt;0,((((F18+F48+F49)/220)*(1+F21%))*15),0)</f>
        <v>0</v>
      </c>
    </row>
    <row r="51" spans="2:6" s="26" customFormat="1" x14ac:dyDescent="0.25">
      <c r="B51" s="37" t="s">
        <v>9</v>
      </c>
      <c r="C51" s="222" t="s">
        <v>50</v>
      </c>
      <c r="D51" s="223"/>
      <c r="E51" s="224"/>
      <c r="F51" s="11">
        <f>IF(F22&gt;0,((((F18+F48+F49)/220)*(1+F22%))*15),0)</f>
        <v>0</v>
      </c>
    </row>
    <row r="52" spans="2:6" s="26" customFormat="1" x14ac:dyDescent="0.25">
      <c r="B52" s="37" t="s">
        <v>11</v>
      </c>
      <c r="C52" s="222" t="s">
        <v>51</v>
      </c>
      <c r="D52" s="223"/>
      <c r="E52" s="224"/>
      <c r="F52" s="11">
        <f>F23</f>
        <v>0</v>
      </c>
    </row>
    <row r="53" spans="2:6" s="26" customFormat="1" ht="15.75" thickBot="1" x14ac:dyDescent="0.3">
      <c r="B53" s="39" t="s">
        <v>12</v>
      </c>
      <c r="C53" s="243" t="str">
        <f>C24</f>
        <v>Outros (especificar)</v>
      </c>
      <c r="D53" s="244"/>
      <c r="E53" s="245"/>
      <c r="F53" s="123">
        <f>F24</f>
        <v>0</v>
      </c>
    </row>
    <row r="54" spans="2:6" s="26" customFormat="1" ht="15.75" customHeight="1" thickBot="1" x14ac:dyDescent="0.3">
      <c r="B54" s="168" t="s">
        <v>52</v>
      </c>
      <c r="C54" s="169"/>
      <c r="D54" s="169"/>
      <c r="E54" s="170"/>
      <c r="F54" s="127">
        <f>SUM(F47:F53)</f>
        <v>4240.2299999999996</v>
      </c>
    </row>
    <row r="55" spans="2:6" s="26" customFormat="1" x14ac:dyDescent="0.25">
      <c r="B55" s="52"/>
      <c r="C55" s="52"/>
      <c r="D55" s="52"/>
      <c r="E55" s="71"/>
      <c r="F55" s="71"/>
    </row>
    <row r="56" spans="2:6" s="26" customFormat="1" ht="15.75" thickBot="1" x14ac:dyDescent="0.3">
      <c r="B56" s="51" t="s">
        <v>53</v>
      </c>
      <c r="C56" s="70"/>
      <c r="D56" s="70"/>
      <c r="E56" s="72"/>
      <c r="F56" s="72"/>
    </row>
    <row r="57" spans="2:6" s="26" customFormat="1" ht="15.75" thickBot="1" x14ac:dyDescent="0.3">
      <c r="B57" s="124">
        <v>2</v>
      </c>
      <c r="C57" s="171" t="s">
        <v>54</v>
      </c>
      <c r="D57" s="172"/>
      <c r="E57" s="173"/>
      <c r="F57" s="126" t="s">
        <v>27</v>
      </c>
    </row>
    <row r="58" spans="2:6" s="26" customFormat="1" x14ac:dyDescent="0.25">
      <c r="B58" s="73" t="s">
        <v>1</v>
      </c>
      <c r="C58" s="246" t="s">
        <v>28</v>
      </c>
      <c r="D58" s="247"/>
      <c r="E58" s="248"/>
      <c r="F58" s="74">
        <f>IF(((F27*22)-(6%*$F$18))&gt;0,((F27*22)-(6%*$F$18)),0)</f>
        <v>0</v>
      </c>
    </row>
    <row r="59" spans="2:6" s="26" customFormat="1" x14ac:dyDescent="0.25">
      <c r="B59" s="58" t="s">
        <v>2</v>
      </c>
      <c r="C59" s="238" t="s">
        <v>55</v>
      </c>
      <c r="D59" s="230"/>
      <c r="E59" s="239"/>
      <c r="F59" s="74">
        <f>(F28*22)</f>
        <v>704</v>
      </c>
    </row>
    <row r="60" spans="2:6" s="26" customFormat="1" x14ac:dyDescent="0.25">
      <c r="B60" s="58" t="s">
        <v>5</v>
      </c>
      <c r="C60" s="238" t="s">
        <v>31</v>
      </c>
      <c r="D60" s="230"/>
      <c r="E60" s="239"/>
      <c r="F60" s="9">
        <f>F29</f>
        <v>200</v>
      </c>
    </row>
    <row r="61" spans="2:6" s="26" customFormat="1" x14ac:dyDescent="0.25">
      <c r="B61" s="75" t="s">
        <v>7</v>
      </c>
      <c r="C61" s="238" t="s">
        <v>33</v>
      </c>
      <c r="D61" s="230"/>
      <c r="E61" s="239"/>
      <c r="F61" s="9">
        <f>F30</f>
        <v>0</v>
      </c>
    </row>
    <row r="62" spans="2:6" s="26" customFormat="1" x14ac:dyDescent="0.25">
      <c r="B62" s="58" t="s">
        <v>9</v>
      </c>
      <c r="C62" s="238" t="s">
        <v>34</v>
      </c>
      <c r="D62" s="230"/>
      <c r="E62" s="239"/>
      <c r="F62" s="9">
        <f>F31</f>
        <v>3</v>
      </c>
    </row>
    <row r="63" spans="2:6" s="26" customFormat="1" x14ac:dyDescent="0.25">
      <c r="B63" s="58" t="s">
        <v>11</v>
      </c>
      <c r="C63" s="238" t="s">
        <v>35</v>
      </c>
      <c r="D63" s="230"/>
      <c r="E63" s="239"/>
      <c r="F63" s="9">
        <f>F32</f>
        <v>0</v>
      </c>
    </row>
    <row r="64" spans="2:6" s="26" customFormat="1" ht="15.75" thickBot="1" x14ac:dyDescent="0.3">
      <c r="B64" s="75" t="s">
        <v>12</v>
      </c>
      <c r="C64" s="240" t="str">
        <f>C33</f>
        <v>Outros (especificar)</v>
      </c>
      <c r="D64" s="241"/>
      <c r="E64" s="242"/>
      <c r="F64" s="9">
        <f>F33</f>
        <v>0</v>
      </c>
    </row>
    <row r="65" spans="2:6" s="26" customFormat="1" ht="15.75" customHeight="1" thickBot="1" x14ac:dyDescent="0.3">
      <c r="B65" s="168" t="s">
        <v>56</v>
      </c>
      <c r="C65" s="169"/>
      <c r="D65" s="169"/>
      <c r="E65" s="170"/>
      <c r="F65" s="127">
        <f>SUM(F58:F64)</f>
        <v>907</v>
      </c>
    </row>
    <row r="66" spans="2:6" s="26" customFormat="1" x14ac:dyDescent="0.25">
      <c r="B66" s="52"/>
      <c r="C66" s="52"/>
      <c r="D66" s="52"/>
      <c r="E66" s="71"/>
      <c r="F66" s="71"/>
    </row>
    <row r="67" spans="2:6" s="26" customFormat="1" ht="15.75" thickBot="1" x14ac:dyDescent="0.3">
      <c r="B67" s="51" t="s">
        <v>57</v>
      </c>
      <c r="C67" s="52"/>
      <c r="D67" s="52"/>
      <c r="E67" s="71"/>
      <c r="F67" s="71"/>
    </row>
    <row r="68" spans="2:6" s="26" customFormat="1" ht="15.75" thickBot="1" x14ac:dyDescent="0.3">
      <c r="B68" s="128">
        <v>3</v>
      </c>
      <c r="C68" s="171" t="s">
        <v>58</v>
      </c>
      <c r="D68" s="172"/>
      <c r="E68" s="173"/>
      <c r="F68" s="129" t="s">
        <v>27</v>
      </c>
    </row>
    <row r="69" spans="2:6" s="26" customFormat="1" x14ac:dyDescent="0.25">
      <c r="B69" s="73" t="s">
        <v>1</v>
      </c>
      <c r="C69" s="249" t="s">
        <v>37</v>
      </c>
      <c r="D69" s="227"/>
      <c r="E69" s="228"/>
      <c r="F69" s="7">
        <f>F36</f>
        <v>146.46</v>
      </c>
    </row>
    <row r="70" spans="2:6" s="26" customFormat="1" ht="15.75" thickBot="1" x14ac:dyDescent="0.3">
      <c r="B70" s="58" t="s">
        <v>2</v>
      </c>
      <c r="C70" s="238" t="s">
        <v>38</v>
      </c>
      <c r="D70" s="230"/>
      <c r="E70" s="231"/>
      <c r="F70" s="21">
        <v>0</v>
      </c>
    </row>
    <row r="71" spans="2:6" s="26" customFormat="1" ht="15.75" customHeight="1" thickBot="1" x14ac:dyDescent="0.3">
      <c r="B71" s="168" t="s">
        <v>59</v>
      </c>
      <c r="C71" s="169"/>
      <c r="D71" s="169"/>
      <c r="E71" s="170"/>
      <c r="F71" s="127">
        <f>SUM(F69:F70)</f>
        <v>146.46</v>
      </c>
    </row>
    <row r="72" spans="2:6" s="26" customFormat="1" ht="9.75" customHeight="1" x14ac:dyDescent="0.25">
      <c r="B72" s="52"/>
      <c r="C72" s="52"/>
      <c r="D72" s="52"/>
      <c r="E72" s="71"/>
      <c r="F72" s="71"/>
    </row>
    <row r="73" spans="2:6" s="77" customFormat="1" x14ac:dyDescent="0.25">
      <c r="B73" s="51" t="s">
        <v>60</v>
      </c>
      <c r="C73" s="52"/>
      <c r="D73" s="76"/>
      <c r="E73" s="53"/>
      <c r="F73" s="53"/>
    </row>
    <row r="74" spans="2:6" s="77" customFormat="1" ht="15.75" thickBot="1" x14ac:dyDescent="0.3">
      <c r="B74" s="51" t="s">
        <v>61</v>
      </c>
      <c r="C74" s="52"/>
      <c r="D74" s="76"/>
      <c r="E74" s="53"/>
      <c r="F74" s="53"/>
    </row>
    <row r="75" spans="2:6" s="77" customFormat="1" ht="15.75" thickBot="1" x14ac:dyDescent="0.3">
      <c r="B75" s="130" t="s">
        <v>62</v>
      </c>
      <c r="C75" s="220" t="s">
        <v>63</v>
      </c>
      <c r="D75" s="221"/>
      <c r="E75" s="122" t="s">
        <v>41</v>
      </c>
      <c r="F75" s="131" t="s">
        <v>27</v>
      </c>
    </row>
    <row r="76" spans="2:6" s="77" customFormat="1" ht="15" customHeight="1" x14ac:dyDescent="0.25">
      <c r="B76" s="78" t="s">
        <v>1</v>
      </c>
      <c r="C76" s="226" t="s">
        <v>64</v>
      </c>
      <c r="D76" s="228"/>
      <c r="E76" s="101">
        <v>20</v>
      </c>
      <c r="F76" s="5">
        <f t="shared" ref="F76:F83" si="0">E76%*$F$54</f>
        <v>848.04599999999994</v>
      </c>
    </row>
    <row r="77" spans="2:6" s="77" customFormat="1" x14ac:dyDescent="0.25">
      <c r="B77" s="2" t="s">
        <v>2</v>
      </c>
      <c r="C77" s="229" t="s">
        <v>65</v>
      </c>
      <c r="D77" s="231"/>
      <c r="E77" s="102">
        <v>1.5</v>
      </c>
      <c r="F77" s="5">
        <f t="shared" si="0"/>
        <v>63.603449999999988</v>
      </c>
    </row>
    <row r="78" spans="2:6" s="77" customFormat="1" x14ac:dyDescent="0.25">
      <c r="B78" s="2" t="s">
        <v>5</v>
      </c>
      <c r="C78" s="229" t="s">
        <v>66</v>
      </c>
      <c r="D78" s="231"/>
      <c r="E78" s="103">
        <v>1</v>
      </c>
      <c r="F78" s="5">
        <f t="shared" si="0"/>
        <v>42.402299999999997</v>
      </c>
    </row>
    <row r="79" spans="2:6" s="77" customFormat="1" ht="15" customHeight="1" x14ac:dyDescent="0.25">
      <c r="B79" s="2" t="s">
        <v>7</v>
      </c>
      <c r="C79" s="229" t="s">
        <v>67</v>
      </c>
      <c r="D79" s="231"/>
      <c r="E79" s="104">
        <v>0.2</v>
      </c>
      <c r="F79" s="5">
        <f t="shared" si="0"/>
        <v>8.480459999999999</v>
      </c>
    </row>
    <row r="80" spans="2:6" s="77" customFormat="1" x14ac:dyDescent="0.25">
      <c r="B80" s="2" t="s">
        <v>9</v>
      </c>
      <c r="C80" s="229" t="s">
        <v>68</v>
      </c>
      <c r="D80" s="231"/>
      <c r="E80" s="105">
        <v>2.5</v>
      </c>
      <c r="F80" s="5">
        <f t="shared" si="0"/>
        <v>106.00574999999999</v>
      </c>
    </row>
    <row r="81" spans="2:6" s="77" customFormat="1" x14ac:dyDescent="0.25">
      <c r="B81" s="2" t="s">
        <v>11</v>
      </c>
      <c r="C81" s="229" t="s">
        <v>69</v>
      </c>
      <c r="D81" s="231"/>
      <c r="E81" s="105">
        <v>8</v>
      </c>
      <c r="F81" s="5">
        <f t="shared" si="0"/>
        <v>339.21839999999997</v>
      </c>
    </row>
    <row r="82" spans="2:6" s="77" customFormat="1" x14ac:dyDescent="0.25">
      <c r="B82" s="2" t="s">
        <v>12</v>
      </c>
      <c r="C82" s="229" t="s">
        <v>70</v>
      </c>
      <c r="D82" s="231"/>
      <c r="E82" s="105">
        <v>3</v>
      </c>
      <c r="F82" s="5">
        <f t="shared" si="0"/>
        <v>127.20689999999998</v>
      </c>
    </row>
    <row r="83" spans="2:6" s="77" customFormat="1" ht="15.75" thickBot="1" x14ac:dyDescent="0.3">
      <c r="B83" s="23" t="s">
        <v>14</v>
      </c>
      <c r="C83" s="250" t="s">
        <v>71</v>
      </c>
      <c r="D83" s="251"/>
      <c r="E83" s="106">
        <v>0.6</v>
      </c>
      <c r="F83" s="5">
        <f t="shared" si="0"/>
        <v>25.441379999999999</v>
      </c>
    </row>
    <row r="84" spans="2:6" s="77" customFormat="1" ht="15.75" thickBot="1" x14ac:dyDescent="0.3">
      <c r="B84" s="220" t="s">
        <v>72</v>
      </c>
      <c r="C84" s="225"/>
      <c r="D84" s="221"/>
      <c r="E84" s="132">
        <f>SUM(E76:E83)</f>
        <v>36.800000000000004</v>
      </c>
      <c r="F84" s="133">
        <f>SUM(F76:F83)</f>
        <v>1560.4046399999997</v>
      </c>
    </row>
    <row r="85" spans="2:6" s="77" customFormat="1" ht="12" customHeight="1" x14ac:dyDescent="0.25">
      <c r="B85" s="52"/>
      <c r="C85" s="52"/>
      <c r="D85" s="76"/>
      <c r="E85" s="107"/>
      <c r="F85" s="71"/>
    </row>
    <row r="86" spans="2:6" s="77" customFormat="1" ht="15.75" thickBot="1" x14ac:dyDescent="0.3">
      <c r="B86" s="51" t="s">
        <v>73</v>
      </c>
      <c r="C86" s="52"/>
      <c r="D86" s="76"/>
      <c r="E86" s="107"/>
      <c r="F86" s="71"/>
    </row>
    <row r="87" spans="2:6" s="77" customFormat="1" ht="15.75" thickBot="1" x14ac:dyDescent="0.3">
      <c r="B87" s="130" t="s">
        <v>74</v>
      </c>
      <c r="C87" s="220" t="s">
        <v>75</v>
      </c>
      <c r="D87" s="221"/>
      <c r="E87" s="122" t="s">
        <v>41</v>
      </c>
      <c r="F87" s="134" t="s">
        <v>27</v>
      </c>
    </row>
    <row r="88" spans="2:6" s="26" customFormat="1" x14ac:dyDescent="0.25">
      <c r="B88" s="78" t="s">
        <v>1</v>
      </c>
      <c r="C88" s="226" t="s">
        <v>76</v>
      </c>
      <c r="D88" s="228"/>
      <c r="E88" s="101">
        <f>(1/12)*100</f>
        <v>8.3333333333333321</v>
      </c>
      <c r="F88" s="5">
        <f>E88%*$F$54</f>
        <v>353.35249999999991</v>
      </c>
    </row>
    <row r="89" spans="2:6" s="27" customFormat="1" ht="15.75" thickBot="1" x14ac:dyDescent="0.25">
      <c r="B89" s="3" t="s">
        <v>2</v>
      </c>
      <c r="C89" s="250" t="s">
        <v>77</v>
      </c>
      <c r="D89" s="251"/>
      <c r="E89" s="108">
        <f>(1/3)/12*100</f>
        <v>2.7777777777777777</v>
      </c>
      <c r="F89" s="5">
        <f>E89%*$F$54</f>
        <v>117.78416666666665</v>
      </c>
    </row>
    <row r="90" spans="2:6" s="27" customFormat="1" thickBot="1" x14ac:dyDescent="0.25">
      <c r="B90" s="252" t="s">
        <v>78</v>
      </c>
      <c r="C90" s="253"/>
      <c r="D90" s="254"/>
      <c r="E90" s="109">
        <f>SUM(E88:E89)</f>
        <v>11.111111111111111</v>
      </c>
      <c r="F90" s="79">
        <f>SUM(F88:F89)</f>
        <v>471.13666666666654</v>
      </c>
    </row>
    <row r="91" spans="2:6" s="27" customFormat="1" ht="15.75" thickBot="1" x14ac:dyDescent="0.25">
      <c r="B91" s="24" t="s">
        <v>5</v>
      </c>
      <c r="C91" s="235" t="s">
        <v>79</v>
      </c>
      <c r="D91" s="237"/>
      <c r="E91" s="110">
        <f>E84*E90%</f>
        <v>4.0888888888888895</v>
      </c>
      <c r="F91" s="5">
        <f>E91%*$F$54</f>
        <v>173.37829333333332</v>
      </c>
    </row>
    <row r="92" spans="2:6" s="27" customFormat="1" thickBot="1" x14ac:dyDescent="0.25">
      <c r="B92" s="220" t="s">
        <v>72</v>
      </c>
      <c r="C92" s="225"/>
      <c r="D92" s="221"/>
      <c r="E92" s="132">
        <f>E90+E91</f>
        <v>15.2</v>
      </c>
      <c r="F92" s="135">
        <f>F90+F91</f>
        <v>644.51495999999986</v>
      </c>
    </row>
    <row r="93" spans="2:6" s="27" customFormat="1" ht="12.75" customHeight="1" x14ac:dyDescent="0.2">
      <c r="B93" s="76"/>
      <c r="C93" s="65"/>
      <c r="D93" s="80"/>
      <c r="E93" s="111"/>
      <c r="F93" s="81"/>
    </row>
    <row r="94" spans="2:6" s="27" customFormat="1" thickBot="1" x14ac:dyDescent="0.25">
      <c r="B94" s="51" t="s">
        <v>80</v>
      </c>
      <c r="C94" s="52"/>
      <c r="D94" s="76"/>
      <c r="E94" s="107"/>
      <c r="F94" s="71"/>
    </row>
    <row r="95" spans="2:6" s="27" customFormat="1" thickBot="1" x14ac:dyDescent="0.25">
      <c r="B95" s="130" t="s">
        <v>81</v>
      </c>
      <c r="C95" s="220" t="s">
        <v>82</v>
      </c>
      <c r="D95" s="221"/>
      <c r="E95" s="122" t="s">
        <v>41</v>
      </c>
      <c r="F95" s="136" t="s">
        <v>27</v>
      </c>
    </row>
    <row r="96" spans="2:6" s="27" customFormat="1" x14ac:dyDescent="0.2">
      <c r="B96" s="78" t="s">
        <v>1</v>
      </c>
      <c r="C96" s="226" t="s">
        <v>82</v>
      </c>
      <c r="D96" s="228"/>
      <c r="E96" s="101">
        <f>((6/12)*E84%*35.5%*81.2%*((1.86/25))/12)*100</f>
        <v>3.2884700800000007E-2</v>
      </c>
      <c r="F96" s="5">
        <f>E96%*$F$54</f>
        <v>1.3943869487318401</v>
      </c>
    </row>
    <row r="97" spans="2:6" s="27" customFormat="1" ht="15.75" thickBot="1" x14ac:dyDescent="0.25">
      <c r="B97" s="24" t="s">
        <v>2</v>
      </c>
      <c r="C97" s="250" t="s">
        <v>83</v>
      </c>
      <c r="D97" s="251"/>
      <c r="E97" s="102">
        <f>E84%*E96</f>
        <v>1.2101569894400003E-2</v>
      </c>
      <c r="F97" s="5">
        <f>E97%*$F$54</f>
        <v>0.51313439713331721</v>
      </c>
    </row>
    <row r="98" spans="2:6" s="27" customFormat="1" thickBot="1" x14ac:dyDescent="0.25">
      <c r="B98" s="220" t="s">
        <v>72</v>
      </c>
      <c r="C98" s="225"/>
      <c r="D98" s="221"/>
      <c r="E98" s="132">
        <f>SUM(E96:E97)</f>
        <v>4.4986270694400012E-2</v>
      </c>
      <c r="F98" s="133">
        <f>SUM(F96:F97)</f>
        <v>1.9075213458651574</v>
      </c>
    </row>
    <row r="99" spans="2:6" s="27" customFormat="1" ht="12.75" customHeight="1" x14ac:dyDescent="0.2">
      <c r="B99" s="76"/>
      <c r="C99" s="65"/>
      <c r="D99" s="80"/>
      <c r="E99" s="111"/>
      <c r="F99" s="81"/>
    </row>
    <row r="100" spans="2:6" s="27" customFormat="1" ht="15.95" customHeight="1" thickBot="1" x14ac:dyDescent="0.25">
      <c r="B100" s="51" t="s">
        <v>84</v>
      </c>
      <c r="C100" s="52"/>
      <c r="D100" s="76"/>
      <c r="E100" s="107"/>
      <c r="F100" s="71"/>
    </row>
    <row r="101" spans="2:6" s="27" customFormat="1" ht="15.95" customHeight="1" thickBot="1" x14ac:dyDescent="0.25">
      <c r="B101" s="130" t="s">
        <v>85</v>
      </c>
      <c r="C101" s="220" t="s">
        <v>86</v>
      </c>
      <c r="D101" s="221"/>
      <c r="E101" s="122" t="s">
        <v>41</v>
      </c>
      <c r="F101" s="131" t="s">
        <v>27</v>
      </c>
    </row>
    <row r="102" spans="2:6" s="27" customFormat="1" ht="15.95" customHeight="1" x14ac:dyDescent="0.2">
      <c r="B102" s="78" t="s">
        <v>1</v>
      </c>
      <c r="C102" s="226" t="s">
        <v>87</v>
      </c>
      <c r="D102" s="228"/>
      <c r="E102" s="112">
        <f>(5%*(1/12))*100</f>
        <v>0.41666666666666669</v>
      </c>
      <c r="F102" s="5">
        <f t="shared" ref="F102:F107" si="1">E102%*$F$54</f>
        <v>17.667624999999997</v>
      </c>
    </row>
    <row r="103" spans="2:6" s="27" customFormat="1" x14ac:dyDescent="0.2">
      <c r="B103" s="2" t="s">
        <v>2</v>
      </c>
      <c r="C103" s="255" t="s">
        <v>88</v>
      </c>
      <c r="D103" s="256"/>
      <c r="E103" s="105">
        <f>E81%*E102</f>
        <v>3.3333333333333333E-2</v>
      </c>
      <c r="F103" s="5">
        <f t="shared" si="1"/>
        <v>1.4134099999999998</v>
      </c>
    </row>
    <row r="104" spans="2:6" s="27" customFormat="1" ht="15.95" customHeight="1" x14ac:dyDescent="0.2">
      <c r="B104" s="2" t="s">
        <v>5</v>
      </c>
      <c r="C104" s="229" t="s">
        <v>89</v>
      </c>
      <c r="D104" s="231"/>
      <c r="E104" s="105">
        <f>40%*8%*(100%-4.45%)*100</f>
        <v>3.0576000000000003</v>
      </c>
      <c r="F104" s="5">
        <f t="shared" si="1"/>
        <v>129.64927248000001</v>
      </c>
    </row>
    <row r="105" spans="2:6" s="27" customFormat="1" ht="15.95" customHeight="1" x14ac:dyDescent="0.2">
      <c r="B105" s="2" t="s">
        <v>7</v>
      </c>
      <c r="C105" s="229" t="s">
        <v>90</v>
      </c>
      <c r="D105" s="231"/>
      <c r="E105" s="105">
        <f>(((7/30/12)))*100</f>
        <v>1.9444444444444444</v>
      </c>
      <c r="F105" s="5">
        <f t="shared" si="1"/>
        <v>82.448916666666662</v>
      </c>
    </row>
    <row r="106" spans="2:6" s="27" customFormat="1" ht="15.95" customHeight="1" x14ac:dyDescent="0.2">
      <c r="B106" s="2" t="s">
        <v>9</v>
      </c>
      <c r="C106" s="229" t="s">
        <v>91</v>
      </c>
      <c r="D106" s="231"/>
      <c r="E106" s="105">
        <f>E105%*E84</f>
        <v>0.71555555555555561</v>
      </c>
      <c r="F106" s="5">
        <f t="shared" si="1"/>
        <v>30.341201333333334</v>
      </c>
    </row>
    <row r="107" spans="2:6" s="27" customFormat="1" ht="15.75" thickBot="1" x14ac:dyDescent="0.25">
      <c r="B107" s="2" t="s">
        <v>11</v>
      </c>
      <c r="C107" s="250" t="s">
        <v>92</v>
      </c>
      <c r="D107" s="251"/>
      <c r="E107" s="105">
        <f>50%*8%*1.94%*100</f>
        <v>7.7600000000000002E-2</v>
      </c>
      <c r="F107" s="5">
        <f t="shared" si="1"/>
        <v>3.2904184799999996</v>
      </c>
    </row>
    <row r="108" spans="2:6" s="27" customFormat="1" thickBot="1" x14ac:dyDescent="0.25">
      <c r="B108" s="257" t="s">
        <v>72</v>
      </c>
      <c r="C108" s="258"/>
      <c r="D108" s="259"/>
      <c r="E108" s="137">
        <f>SUM(E102:E107)</f>
        <v>6.2452000000000005</v>
      </c>
      <c r="F108" s="138">
        <f>SUM(F102:F107)</f>
        <v>264.81084395999994</v>
      </c>
    </row>
    <row r="109" spans="2:6" s="27" customFormat="1" x14ac:dyDescent="0.2">
      <c r="B109" s="76"/>
      <c r="C109" s="65"/>
      <c r="D109" s="80"/>
      <c r="E109" s="111"/>
      <c r="F109" s="81"/>
    </row>
    <row r="110" spans="2:6" s="27" customFormat="1" thickBot="1" x14ac:dyDescent="0.25">
      <c r="B110" s="51" t="s">
        <v>93</v>
      </c>
      <c r="C110" s="52"/>
      <c r="D110" s="76"/>
      <c r="E110" s="107"/>
      <c r="F110" s="71"/>
    </row>
    <row r="111" spans="2:6" s="27" customFormat="1" thickBot="1" x14ac:dyDescent="0.25">
      <c r="B111" s="130" t="s">
        <v>94</v>
      </c>
      <c r="C111" s="257" t="s">
        <v>95</v>
      </c>
      <c r="D111" s="259"/>
      <c r="E111" s="122" t="s">
        <v>41</v>
      </c>
      <c r="F111" s="131" t="s">
        <v>27</v>
      </c>
    </row>
    <row r="112" spans="2:6" s="27" customFormat="1" x14ac:dyDescent="0.2">
      <c r="B112" s="2" t="s">
        <v>1</v>
      </c>
      <c r="C112" s="226" t="s">
        <v>96</v>
      </c>
      <c r="D112" s="228"/>
      <c r="E112" s="105">
        <f>(1/12)*100</f>
        <v>8.3333333333333321</v>
      </c>
      <c r="F112" s="5">
        <f t="shared" ref="F112:F117" si="2">E112%*$F$54</f>
        <v>353.35249999999991</v>
      </c>
    </row>
    <row r="113" spans="2:6" s="27" customFormat="1" x14ac:dyDescent="0.2">
      <c r="B113" s="2" t="s">
        <v>2</v>
      </c>
      <c r="C113" s="260" t="s">
        <v>97</v>
      </c>
      <c r="D113" s="261"/>
      <c r="E113" s="104">
        <f>((5/30)/12)*100</f>
        <v>1.3888888888888888</v>
      </c>
      <c r="F113" s="5">
        <f t="shared" si="2"/>
        <v>58.892083333333325</v>
      </c>
    </row>
    <row r="114" spans="2:6" s="27" customFormat="1" ht="15.75" customHeight="1" x14ac:dyDescent="0.2">
      <c r="B114" s="2" t="s">
        <v>5</v>
      </c>
      <c r="C114" s="229" t="s">
        <v>98</v>
      </c>
      <c r="D114" s="231"/>
      <c r="E114" s="105">
        <f>(((5/30)/12)*1.5%)*100</f>
        <v>2.0833333333333332E-2</v>
      </c>
      <c r="F114" s="5">
        <f t="shared" si="2"/>
        <v>0.8833812499999999</v>
      </c>
    </row>
    <row r="115" spans="2:6" s="27" customFormat="1" ht="15.75" customHeight="1" x14ac:dyDescent="0.2">
      <c r="B115" s="2" t="s">
        <v>7</v>
      </c>
      <c r="C115" s="229" t="s">
        <v>99</v>
      </c>
      <c r="D115" s="231"/>
      <c r="E115" s="105">
        <f>((1/30)/12)*100</f>
        <v>0.27777777777777779</v>
      </c>
      <c r="F115" s="5">
        <f t="shared" si="2"/>
        <v>11.778416666666667</v>
      </c>
    </row>
    <row r="116" spans="2:6" s="27" customFormat="1" x14ac:dyDescent="0.2">
      <c r="B116" s="2" t="s">
        <v>9</v>
      </c>
      <c r="C116" s="229" t="s">
        <v>100</v>
      </c>
      <c r="D116" s="231"/>
      <c r="E116" s="105">
        <f>(((15/30)/12)*0.78%)*100</f>
        <v>3.2500000000000001E-2</v>
      </c>
      <c r="F116" s="5">
        <f t="shared" si="2"/>
        <v>1.3780747499999999</v>
      </c>
    </row>
    <row r="117" spans="2:6" s="27" customFormat="1" ht="15.75" thickBot="1" x14ac:dyDescent="0.25">
      <c r="B117" s="2" t="s">
        <v>11</v>
      </c>
      <c r="C117" s="250" t="s">
        <v>24</v>
      </c>
      <c r="D117" s="251"/>
      <c r="E117" s="113"/>
      <c r="F117" s="5">
        <f t="shared" si="2"/>
        <v>0</v>
      </c>
    </row>
    <row r="118" spans="2:6" s="27" customFormat="1" thickBot="1" x14ac:dyDescent="0.25">
      <c r="B118" s="252" t="s">
        <v>78</v>
      </c>
      <c r="C118" s="253"/>
      <c r="D118" s="254"/>
      <c r="E118" s="114">
        <f>SUM(E112:E116)</f>
        <v>10.053333333333335</v>
      </c>
      <c r="F118" s="82">
        <f>SUM(F112:F116)</f>
        <v>426.28445599999992</v>
      </c>
    </row>
    <row r="119" spans="2:6" s="27" customFormat="1" ht="15.75" thickBot="1" x14ac:dyDescent="0.25">
      <c r="B119" s="2" t="s">
        <v>12</v>
      </c>
      <c r="C119" s="235" t="s">
        <v>101</v>
      </c>
      <c r="D119" s="237"/>
      <c r="E119" s="104">
        <f>E84%*E118</f>
        <v>3.6996266666666675</v>
      </c>
      <c r="F119" s="5">
        <f>E119%*$F$54</f>
        <v>156.87267980800002</v>
      </c>
    </row>
    <row r="120" spans="2:6" s="27" customFormat="1" thickBot="1" x14ac:dyDescent="0.25">
      <c r="B120" s="268" t="s">
        <v>72</v>
      </c>
      <c r="C120" s="269"/>
      <c r="D120" s="270"/>
      <c r="E120" s="137">
        <f>SUM(E118:E119)</f>
        <v>13.752960000000002</v>
      </c>
      <c r="F120" s="138">
        <f>SUM(F118:F119)</f>
        <v>583.15713580799991</v>
      </c>
    </row>
    <row r="121" spans="2:6" s="26" customFormat="1" x14ac:dyDescent="0.25">
      <c r="B121" s="76"/>
      <c r="C121" s="65"/>
      <c r="D121" s="65"/>
      <c r="E121" s="65"/>
      <c r="F121" s="81"/>
    </row>
    <row r="122" spans="2:6" s="27" customFormat="1" thickBot="1" x14ac:dyDescent="0.25">
      <c r="B122" s="271" t="s">
        <v>102</v>
      </c>
      <c r="C122" s="271"/>
      <c r="D122" s="271"/>
      <c r="E122" s="271"/>
      <c r="F122" s="271"/>
    </row>
    <row r="123" spans="2:6" s="27" customFormat="1" thickBot="1" x14ac:dyDescent="0.25">
      <c r="B123" s="130">
        <v>5</v>
      </c>
      <c r="C123" s="220" t="s">
        <v>103</v>
      </c>
      <c r="D123" s="221"/>
      <c r="E123" s="122" t="s">
        <v>41</v>
      </c>
      <c r="F123" s="125" t="s">
        <v>27</v>
      </c>
    </row>
    <row r="124" spans="2:6" s="27" customFormat="1" ht="15.75" thickBot="1" x14ac:dyDescent="0.25">
      <c r="B124" s="83" t="s">
        <v>1</v>
      </c>
      <c r="C124" s="272" t="s">
        <v>104</v>
      </c>
      <c r="D124" s="273"/>
      <c r="E124" s="115">
        <v>5.31</v>
      </c>
      <c r="F124" s="84">
        <f>E124%*($F$54+$F$65+$F$71+$F$84+F98+$F$92+$F$108+F120)</f>
        <v>443.30455886914609</v>
      </c>
    </row>
    <row r="125" spans="2:6" s="27" customFormat="1" ht="15.75" thickBot="1" x14ac:dyDescent="0.25">
      <c r="B125" s="85" t="s">
        <v>2</v>
      </c>
      <c r="C125" s="272" t="s">
        <v>105</v>
      </c>
      <c r="D125" s="273"/>
      <c r="E125" s="115">
        <v>8.65</v>
      </c>
      <c r="F125" s="84">
        <f>E125%*$F$142</f>
        <v>892.44123874209595</v>
      </c>
    </row>
    <row r="126" spans="2:6" s="27" customFormat="1" x14ac:dyDescent="0.2">
      <c r="B126" s="86" t="s">
        <v>106</v>
      </c>
      <c r="C126" s="260" t="s">
        <v>107</v>
      </c>
      <c r="D126" s="261"/>
      <c r="E126" s="116">
        <v>0.65</v>
      </c>
      <c r="F126" s="87">
        <f>E126%*$F$142</f>
        <v>67.062058402585251</v>
      </c>
    </row>
    <row r="127" spans="2:6" s="27" customFormat="1" x14ac:dyDescent="0.2">
      <c r="B127" s="2" t="s">
        <v>108</v>
      </c>
      <c r="C127" s="229" t="s">
        <v>109</v>
      </c>
      <c r="D127" s="231"/>
      <c r="E127" s="117">
        <v>3</v>
      </c>
      <c r="F127" s="87">
        <f>E127%*$F$142</f>
        <v>309.51719262731649</v>
      </c>
    </row>
    <row r="128" spans="2:6" s="27" customFormat="1" ht="15.75" thickBot="1" x14ac:dyDescent="0.25">
      <c r="B128" s="88" t="s">
        <v>110</v>
      </c>
      <c r="C128" s="274" t="s">
        <v>111</v>
      </c>
      <c r="D128" s="275"/>
      <c r="E128" s="118">
        <f>$F$41</f>
        <v>5</v>
      </c>
      <c r="F128" s="87">
        <f>E128%*$F$142</f>
        <v>515.86198771219415</v>
      </c>
    </row>
    <row r="129" spans="2:6" s="27" customFormat="1" ht="15" customHeight="1" thickBot="1" x14ac:dyDescent="0.25">
      <c r="B129" s="89" t="s">
        <v>5</v>
      </c>
      <c r="C129" s="272" t="s">
        <v>112</v>
      </c>
      <c r="D129" s="273"/>
      <c r="E129" s="115">
        <v>7.2</v>
      </c>
      <c r="F129" s="84">
        <f>E129%*($F$54+$F$65+$F$71+$F$84+$F$92+$F$98+$F$108+F120+F124)</f>
        <v>633.00885551877673</v>
      </c>
    </row>
    <row r="130" spans="2:6" s="27" customFormat="1" thickBot="1" x14ac:dyDescent="0.25">
      <c r="B130" s="220" t="s">
        <v>113</v>
      </c>
      <c r="C130" s="225"/>
      <c r="D130" s="221"/>
      <c r="E130" s="139">
        <f>E124+E125+E129</f>
        <v>21.16</v>
      </c>
      <c r="F130" s="140">
        <f>F124+F125+F129</f>
        <v>1968.7546531300188</v>
      </c>
    </row>
    <row r="131" spans="2:6" s="27" customFormat="1" x14ac:dyDescent="0.25">
      <c r="B131" s="76"/>
      <c r="C131" s="65"/>
      <c r="D131" s="65"/>
      <c r="E131" s="53"/>
      <c r="F131" s="53"/>
    </row>
    <row r="132" spans="2:6" s="26" customFormat="1" ht="18.75" x14ac:dyDescent="0.25">
      <c r="B132" s="90" t="s">
        <v>114</v>
      </c>
      <c r="C132" s="65"/>
      <c r="D132" s="65"/>
      <c r="E132" s="65"/>
      <c r="F132" s="81"/>
    </row>
    <row r="133" spans="2:6" s="26" customFormat="1" ht="15.75" thickBot="1" x14ac:dyDescent="0.3">
      <c r="B133" s="91"/>
      <c r="C133" s="65"/>
      <c r="D133" s="65"/>
      <c r="E133" s="65"/>
      <c r="F133" s="81"/>
    </row>
    <row r="134" spans="2:6" s="26" customFormat="1" ht="15.75" customHeight="1" thickBot="1" x14ac:dyDescent="0.3">
      <c r="B134" s="257" t="s">
        <v>115</v>
      </c>
      <c r="C134" s="258"/>
      <c r="D134" s="258"/>
      <c r="E134" s="259"/>
      <c r="F134" s="131" t="s">
        <v>116</v>
      </c>
    </row>
    <row r="135" spans="2:6" s="26" customFormat="1" x14ac:dyDescent="0.25">
      <c r="B135" s="78" t="s">
        <v>1</v>
      </c>
      <c r="C135" s="226" t="s">
        <v>117</v>
      </c>
      <c r="D135" s="227"/>
      <c r="E135" s="228"/>
      <c r="F135" s="8">
        <f>F54</f>
        <v>4240.2299999999996</v>
      </c>
    </row>
    <row r="136" spans="2:6" s="26" customFormat="1" x14ac:dyDescent="0.25">
      <c r="B136" s="2" t="s">
        <v>2</v>
      </c>
      <c r="C136" s="229" t="s">
        <v>118</v>
      </c>
      <c r="D136" s="230"/>
      <c r="E136" s="231"/>
      <c r="F136" s="12">
        <f>F65</f>
        <v>907</v>
      </c>
    </row>
    <row r="137" spans="2:6" s="26" customFormat="1" ht="15" customHeight="1" x14ac:dyDescent="0.25">
      <c r="B137" s="2" t="s">
        <v>5</v>
      </c>
      <c r="C137" s="229" t="s">
        <v>119</v>
      </c>
      <c r="D137" s="230"/>
      <c r="E137" s="231"/>
      <c r="F137" s="12">
        <f>F71</f>
        <v>146.46</v>
      </c>
    </row>
    <row r="138" spans="2:6" s="26" customFormat="1" x14ac:dyDescent="0.25">
      <c r="B138" s="16" t="s">
        <v>7</v>
      </c>
      <c r="C138" s="229" t="s">
        <v>120</v>
      </c>
      <c r="D138" s="230"/>
      <c r="E138" s="231"/>
      <c r="F138" s="12">
        <f>F84+F92+F98+F108+F120</f>
        <v>3054.7951011138648</v>
      </c>
    </row>
    <row r="139" spans="2:6" s="26" customFormat="1" ht="15.75" thickBot="1" x14ac:dyDescent="0.3">
      <c r="B139" s="4" t="s">
        <v>9</v>
      </c>
      <c r="C139" s="250" t="s">
        <v>121</v>
      </c>
      <c r="D139" s="241"/>
      <c r="E139" s="251"/>
      <c r="F139" s="6">
        <f>F124+F129</f>
        <v>1076.3134143879229</v>
      </c>
    </row>
    <row r="140" spans="2:6" s="26" customFormat="1" ht="15.75" customHeight="1" thickBot="1" x14ac:dyDescent="0.3">
      <c r="B140" s="262" t="s">
        <v>78</v>
      </c>
      <c r="C140" s="263"/>
      <c r="D140" s="263"/>
      <c r="E140" s="264"/>
      <c r="F140" s="13">
        <f>SUM(F135:F139)</f>
        <v>9424.7985155017868</v>
      </c>
    </row>
    <row r="141" spans="2:6" s="26" customFormat="1" ht="15.75" thickBot="1" x14ac:dyDescent="0.3">
      <c r="B141" s="14" t="s">
        <v>11</v>
      </c>
      <c r="C141" s="235" t="s">
        <v>122</v>
      </c>
      <c r="D141" s="236"/>
      <c r="E141" s="237"/>
      <c r="F141" s="15">
        <f>F142-F140</f>
        <v>892.44123874209617</v>
      </c>
    </row>
    <row r="142" spans="2:6" s="26" customFormat="1" ht="15.75" customHeight="1" x14ac:dyDescent="0.25">
      <c r="B142" s="285" t="s">
        <v>123</v>
      </c>
      <c r="C142" s="286"/>
      <c r="D142" s="286"/>
      <c r="E142" s="287"/>
      <c r="F142" s="147">
        <f>F140/(100%-E125%)</f>
        <v>10317.239754243883</v>
      </c>
    </row>
    <row r="143" spans="2:6" s="26" customFormat="1" ht="15.75" customHeight="1" x14ac:dyDescent="0.25">
      <c r="B143" s="288" t="s">
        <v>165</v>
      </c>
      <c r="C143" s="289"/>
      <c r="D143" s="289"/>
      <c r="E143" s="290"/>
      <c r="F143" s="146">
        <f>F142/180</f>
        <v>57.317998634688237</v>
      </c>
    </row>
    <row r="144" spans="2:6" s="26" customFormat="1" ht="15.75" customHeight="1" x14ac:dyDescent="0.25">
      <c r="B144" s="288" t="s">
        <v>167</v>
      </c>
      <c r="C144" s="289"/>
      <c r="D144" s="289"/>
      <c r="E144" s="290"/>
      <c r="F144" s="146">
        <f>F143*230</f>
        <v>13183.139685978294</v>
      </c>
    </row>
    <row r="145" spans="2:6" s="26" customFormat="1" x14ac:dyDescent="0.25">
      <c r="B145" s="76"/>
      <c r="C145" s="65"/>
      <c r="D145" s="65"/>
      <c r="E145" s="65"/>
      <c r="F145" s="81"/>
    </row>
    <row r="146" spans="2:6" s="26" customFormat="1" ht="8.25" customHeight="1" thickBot="1" x14ac:dyDescent="0.3">
      <c r="B146" s="64"/>
      <c r="C146" s="92"/>
      <c r="D146" s="92"/>
      <c r="E146" s="92"/>
      <c r="F146" s="92"/>
    </row>
    <row r="147" spans="2:6" s="93" customFormat="1" ht="43.5" thickBot="1" x14ac:dyDescent="0.25">
      <c r="B147" s="145" t="s">
        <v>124</v>
      </c>
      <c r="C147" s="279" t="s">
        <v>125</v>
      </c>
      <c r="D147" s="280"/>
      <c r="E147" s="280"/>
      <c r="F147" s="281"/>
    </row>
    <row r="148" spans="2:6" s="95" customFormat="1" ht="15" customHeight="1" x14ac:dyDescent="0.25">
      <c r="B148" s="94" t="s">
        <v>126</v>
      </c>
      <c r="C148" s="282" t="s">
        <v>127</v>
      </c>
      <c r="D148" s="283"/>
      <c r="E148" s="283"/>
      <c r="F148" s="284"/>
    </row>
    <row r="149" spans="2:6" s="95" customFormat="1" ht="47.25" customHeight="1" x14ac:dyDescent="0.25">
      <c r="B149" s="16" t="s">
        <v>128</v>
      </c>
      <c r="C149" s="265" t="s">
        <v>129</v>
      </c>
      <c r="D149" s="266"/>
      <c r="E149" s="266"/>
      <c r="F149" s="267"/>
    </row>
    <row r="150" spans="2:6" s="95" customFormat="1" ht="45" customHeight="1" x14ac:dyDescent="0.25">
      <c r="B150" s="16" t="s">
        <v>130</v>
      </c>
      <c r="C150" s="265" t="s">
        <v>131</v>
      </c>
      <c r="D150" s="266"/>
      <c r="E150" s="266"/>
      <c r="F150" s="267"/>
    </row>
    <row r="151" spans="2:6" s="95" customFormat="1" ht="30" customHeight="1" x14ac:dyDescent="0.25">
      <c r="B151" s="16" t="s">
        <v>132</v>
      </c>
      <c r="C151" s="265" t="s">
        <v>133</v>
      </c>
      <c r="D151" s="266"/>
      <c r="E151" s="266"/>
      <c r="F151" s="267"/>
    </row>
    <row r="152" spans="2:6" s="95" customFormat="1" ht="15" customHeight="1" x14ac:dyDescent="0.25">
      <c r="B152" s="16" t="s">
        <v>134</v>
      </c>
      <c r="C152" s="265" t="s">
        <v>135</v>
      </c>
      <c r="D152" s="266"/>
      <c r="E152" s="266"/>
      <c r="F152" s="267"/>
    </row>
    <row r="153" spans="2:6" s="95" customFormat="1" x14ac:dyDescent="0.25">
      <c r="B153" s="86" t="s">
        <v>136</v>
      </c>
      <c r="C153" s="265" t="s">
        <v>137</v>
      </c>
      <c r="D153" s="266"/>
      <c r="E153" s="266"/>
      <c r="F153" s="267"/>
    </row>
    <row r="154" spans="2:6" s="95" customFormat="1" ht="15" customHeight="1" x14ac:dyDescent="0.25">
      <c r="B154" s="16" t="s">
        <v>138</v>
      </c>
      <c r="C154" s="265" t="s">
        <v>139</v>
      </c>
      <c r="D154" s="266"/>
      <c r="E154" s="266"/>
      <c r="F154" s="267"/>
    </row>
    <row r="155" spans="2:6" s="96" customFormat="1" ht="15" customHeight="1" x14ac:dyDescent="0.2">
      <c r="B155" s="16" t="s">
        <v>140</v>
      </c>
      <c r="C155" s="265" t="s">
        <v>141</v>
      </c>
      <c r="D155" s="266"/>
      <c r="E155" s="266"/>
      <c r="F155" s="267"/>
    </row>
    <row r="156" spans="2:6" s="97" customFormat="1" x14ac:dyDescent="0.25">
      <c r="B156" s="16" t="s">
        <v>142</v>
      </c>
      <c r="C156" s="265" t="s">
        <v>143</v>
      </c>
      <c r="D156" s="266"/>
      <c r="E156" s="266"/>
      <c r="F156" s="267"/>
    </row>
    <row r="157" spans="2:6" s="119" customFormat="1" x14ac:dyDescent="0.25">
      <c r="B157" s="16" t="s">
        <v>144</v>
      </c>
      <c r="C157" s="265" t="s">
        <v>145</v>
      </c>
      <c r="D157" s="266"/>
      <c r="E157" s="266"/>
      <c r="F157" s="267"/>
    </row>
    <row r="158" spans="2:6" s="119" customFormat="1" ht="31.5" customHeight="1" x14ac:dyDescent="0.25">
      <c r="B158" s="16" t="s">
        <v>146</v>
      </c>
      <c r="C158" s="265" t="s">
        <v>147</v>
      </c>
      <c r="D158" s="266"/>
      <c r="E158" s="266"/>
      <c r="F158" s="267"/>
    </row>
    <row r="159" spans="2:6" s="119" customFormat="1" ht="30.75" customHeight="1" x14ac:dyDescent="0.25">
      <c r="B159" s="16" t="s">
        <v>148</v>
      </c>
      <c r="C159" s="265" t="s">
        <v>149</v>
      </c>
      <c r="D159" s="266"/>
      <c r="E159" s="266"/>
      <c r="F159" s="267"/>
    </row>
    <row r="160" spans="2:6" s="95" customFormat="1" ht="59.25" customHeight="1" x14ac:dyDescent="0.25">
      <c r="B160" s="16" t="s">
        <v>150</v>
      </c>
      <c r="C160" s="265" t="s">
        <v>151</v>
      </c>
      <c r="D160" s="266"/>
      <c r="E160" s="266"/>
      <c r="F160" s="267"/>
    </row>
    <row r="161" spans="2:6" s="95" customFormat="1" ht="45.75" customHeight="1" x14ac:dyDescent="0.25">
      <c r="B161" s="16" t="s">
        <v>152</v>
      </c>
      <c r="C161" s="265" t="s">
        <v>153</v>
      </c>
      <c r="D161" s="266"/>
      <c r="E161" s="266"/>
      <c r="F161" s="267"/>
    </row>
    <row r="162" spans="2:6" s="26" customFormat="1" ht="56.25" customHeight="1" thickBot="1" x14ac:dyDescent="0.3">
      <c r="B162" s="98" t="s">
        <v>154</v>
      </c>
      <c r="C162" s="276" t="s">
        <v>155</v>
      </c>
      <c r="D162" s="277"/>
      <c r="E162" s="277"/>
      <c r="F162" s="278"/>
    </row>
  </sheetData>
  <mergeCells count="127">
    <mergeCell ref="C46:E46"/>
    <mergeCell ref="C47:E47"/>
    <mergeCell ref="C21:E21"/>
    <mergeCell ref="C22:E22"/>
    <mergeCell ref="C23:E23"/>
    <mergeCell ref="C24:E24"/>
    <mergeCell ref="B26:D26"/>
    <mergeCell ref="C27:D27"/>
    <mergeCell ref="C28:D28"/>
    <mergeCell ref="C29:D29"/>
    <mergeCell ref="C30:D30"/>
    <mergeCell ref="C31:D31"/>
    <mergeCell ref="C32:D32"/>
    <mergeCell ref="C33:D33"/>
    <mergeCell ref="C69:E69"/>
    <mergeCell ref="C70:E70"/>
    <mergeCell ref="B5:F5"/>
    <mergeCell ref="D6:F6"/>
    <mergeCell ref="D7:E7"/>
    <mergeCell ref="D9:F9"/>
    <mergeCell ref="C10:E10"/>
    <mergeCell ref="C11:F11"/>
    <mergeCell ref="B65:E65"/>
    <mergeCell ref="C68:E68"/>
    <mergeCell ref="C49:E49"/>
    <mergeCell ref="C53:E53"/>
    <mergeCell ref="B54:E54"/>
    <mergeCell ref="C57:E57"/>
    <mergeCell ref="C58:E58"/>
    <mergeCell ref="C59:E59"/>
    <mergeCell ref="C60:E60"/>
    <mergeCell ref="C61:E61"/>
    <mergeCell ref="C62:E62"/>
    <mergeCell ref="C63:E63"/>
    <mergeCell ref="C64:E64"/>
    <mergeCell ref="C52:E52"/>
    <mergeCell ref="C20:E20"/>
    <mergeCell ref="C50:E50"/>
    <mergeCell ref="C83:D83"/>
    <mergeCell ref="B84:D84"/>
    <mergeCell ref="B71:E71"/>
    <mergeCell ref="C12:E12"/>
    <mergeCell ref="E13:F13"/>
    <mergeCell ref="B17:F17"/>
    <mergeCell ref="C18:E18"/>
    <mergeCell ref="C19:E19"/>
    <mergeCell ref="C75:D75"/>
    <mergeCell ref="C76:D76"/>
    <mergeCell ref="C77:D77"/>
    <mergeCell ref="C78:D78"/>
    <mergeCell ref="C79:D79"/>
    <mergeCell ref="C80:D80"/>
    <mergeCell ref="C81:D81"/>
    <mergeCell ref="C51:E51"/>
    <mergeCell ref="B35:E35"/>
    <mergeCell ref="C36:E36"/>
    <mergeCell ref="C37:E37"/>
    <mergeCell ref="C38:E38"/>
    <mergeCell ref="B40:E40"/>
    <mergeCell ref="C41:E41"/>
    <mergeCell ref="C48:E48"/>
    <mergeCell ref="C82:D82"/>
    <mergeCell ref="C87:D87"/>
    <mergeCell ref="C88:D88"/>
    <mergeCell ref="C89:D89"/>
    <mergeCell ref="B90:D90"/>
    <mergeCell ref="C91:D91"/>
    <mergeCell ref="B92:D92"/>
    <mergeCell ref="C95:D95"/>
    <mergeCell ref="C96:D96"/>
    <mergeCell ref="C97:D97"/>
    <mergeCell ref="B98:D98"/>
    <mergeCell ref="C101:D101"/>
    <mergeCell ref="C102:D102"/>
    <mergeCell ref="C103:D103"/>
    <mergeCell ref="C104:D104"/>
    <mergeCell ref="C105:D105"/>
    <mergeCell ref="C106:D106"/>
    <mergeCell ref="C107:D107"/>
    <mergeCell ref="B108:D108"/>
    <mergeCell ref="C147:F147"/>
    <mergeCell ref="C148:F148"/>
    <mergeCell ref="C149:F149"/>
    <mergeCell ref="B143:E143"/>
    <mergeCell ref="B144:E144"/>
    <mergeCell ref="C127:D127"/>
    <mergeCell ref="C128:D128"/>
    <mergeCell ref="C129:D129"/>
    <mergeCell ref="C111:D111"/>
    <mergeCell ref="C112:D112"/>
    <mergeCell ref="C113:D113"/>
    <mergeCell ref="C114:D114"/>
    <mergeCell ref="C115:D115"/>
    <mergeCell ref="C116:D116"/>
    <mergeCell ref="C117:D117"/>
    <mergeCell ref="B120:D120"/>
    <mergeCell ref="B122:F122"/>
    <mergeCell ref="C123:D123"/>
    <mergeCell ref="C124:D124"/>
    <mergeCell ref="C125:D125"/>
    <mergeCell ref="C126:D126"/>
    <mergeCell ref="B118:D118"/>
    <mergeCell ref="C119:D119"/>
    <mergeCell ref="C162:F162"/>
    <mergeCell ref="C8:E8"/>
    <mergeCell ref="C156:F156"/>
    <mergeCell ref="C157:F157"/>
    <mergeCell ref="C158:F158"/>
    <mergeCell ref="C159:F159"/>
    <mergeCell ref="C160:F160"/>
    <mergeCell ref="C150:F150"/>
    <mergeCell ref="C151:F151"/>
    <mergeCell ref="C153:F153"/>
    <mergeCell ref="C161:F161"/>
    <mergeCell ref="B130:D130"/>
    <mergeCell ref="B134:E134"/>
    <mergeCell ref="C135:E135"/>
    <mergeCell ref="C136:E136"/>
    <mergeCell ref="C137:E137"/>
    <mergeCell ref="C138:E138"/>
    <mergeCell ref="C139:E139"/>
    <mergeCell ref="B140:E140"/>
    <mergeCell ref="C152:F152"/>
    <mergeCell ref="C154:F154"/>
    <mergeCell ref="C155:F155"/>
    <mergeCell ref="C141:E141"/>
    <mergeCell ref="B142:E142"/>
  </mergeCells>
  <printOptions horizontalCentered="1"/>
  <pageMargins left="0" right="0" top="0.35433070866141736" bottom="0.19685039370078741" header="0.23622047244094491" footer="0.23622047244094491"/>
  <pageSetup paperSize="9" scale="97" orientation="portrait" r:id="rId1"/>
  <ignoredErrors>
    <ignoredError sqref="E84 E88:E91 E92 E96:E98 E102:E108 E112:E116 E118:E120 E128 E130" unlockedFormula="1"/>
    <ignoredError sqref="F90 F1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F2425-A0B2-4376-90A3-C02E3A2B9930}">
  <dimension ref="A1:K14"/>
  <sheetViews>
    <sheetView workbookViewId="0">
      <selection activeCell="H27" sqref="H27"/>
    </sheetView>
  </sheetViews>
  <sheetFormatPr defaultRowHeight="12.75" x14ac:dyDescent="0.2"/>
  <cols>
    <col min="3" max="3" width="20.5703125" customWidth="1"/>
    <col min="4" max="4" width="16.42578125" customWidth="1"/>
    <col min="5" max="5" width="9.42578125" customWidth="1"/>
    <col min="6" max="6" width="17.28515625" customWidth="1"/>
    <col min="7" max="7" width="15.85546875" customWidth="1"/>
    <col min="8" max="8" width="17.7109375" customWidth="1"/>
  </cols>
  <sheetData>
    <row r="1" spans="1:11" x14ac:dyDescent="0.2">
      <c r="A1" s="307" t="s">
        <v>169</v>
      </c>
      <c r="B1" s="308"/>
      <c r="C1" s="308"/>
      <c r="D1" s="308"/>
      <c r="E1" s="308"/>
      <c r="F1" s="308"/>
      <c r="G1" s="308"/>
      <c r="H1" s="309"/>
      <c r="I1" s="155"/>
      <c r="J1" s="155"/>
      <c r="K1" s="155"/>
    </row>
    <row r="2" spans="1:11" x14ac:dyDescent="0.2">
      <c r="A2" s="160"/>
      <c r="B2" s="159"/>
      <c r="C2" s="159"/>
      <c r="D2" s="159"/>
      <c r="E2" s="159"/>
      <c r="F2" s="159"/>
      <c r="G2" s="159"/>
      <c r="H2" s="161"/>
      <c r="I2" s="148"/>
      <c r="J2" s="148"/>
      <c r="K2" s="148"/>
    </row>
    <row r="3" spans="1:11" x14ac:dyDescent="0.2">
      <c r="A3" s="298" t="s">
        <v>176</v>
      </c>
      <c r="B3" s="299"/>
      <c r="C3" s="300"/>
      <c r="D3" s="154" t="s">
        <v>184</v>
      </c>
      <c r="E3" s="152" t="s">
        <v>179</v>
      </c>
      <c r="F3" s="152" t="s">
        <v>180</v>
      </c>
      <c r="G3" s="152" t="s">
        <v>181</v>
      </c>
      <c r="H3" s="162" t="s">
        <v>173</v>
      </c>
      <c r="I3" s="149"/>
      <c r="J3" s="148"/>
      <c r="K3" s="148"/>
    </row>
    <row r="4" spans="1:11" x14ac:dyDescent="0.2">
      <c r="A4" s="301" t="s">
        <v>171</v>
      </c>
      <c r="B4" s="302"/>
      <c r="C4" s="303"/>
      <c r="D4" s="156" t="s">
        <v>177</v>
      </c>
      <c r="E4" s="150">
        <v>1</v>
      </c>
      <c r="F4" s="151">
        <v>9758.06</v>
      </c>
      <c r="G4" s="151">
        <v>9758.06</v>
      </c>
      <c r="H4" s="163">
        <f>F4*12</f>
        <v>117096.72</v>
      </c>
      <c r="I4" s="148"/>
      <c r="J4" s="148"/>
      <c r="K4" s="148"/>
    </row>
    <row r="5" spans="1:11" x14ac:dyDescent="0.2">
      <c r="A5" s="301" t="s">
        <v>172</v>
      </c>
      <c r="B5" s="302"/>
      <c r="C5" s="303"/>
      <c r="D5" s="156" t="s">
        <v>177</v>
      </c>
      <c r="E5" s="150">
        <v>1</v>
      </c>
      <c r="F5" s="151">
        <v>10317.24</v>
      </c>
      <c r="G5" s="151">
        <v>10317.24</v>
      </c>
      <c r="H5" s="163">
        <f>F5*12</f>
        <v>123806.88</v>
      </c>
      <c r="I5" s="148"/>
      <c r="J5" s="148"/>
      <c r="K5" s="148"/>
    </row>
    <row r="6" spans="1:11" x14ac:dyDescent="0.2">
      <c r="A6" s="291" t="s">
        <v>170</v>
      </c>
      <c r="B6" s="292"/>
      <c r="C6" s="292"/>
      <c r="D6" s="153"/>
      <c r="E6" s="304">
        <f>SUM(H4:H5)</f>
        <v>240903.6</v>
      </c>
      <c r="F6" s="305"/>
      <c r="G6" s="305"/>
      <c r="H6" s="306"/>
      <c r="I6" s="148"/>
      <c r="J6" s="148"/>
      <c r="K6" s="148"/>
    </row>
    <row r="7" spans="1:11" x14ac:dyDescent="0.2">
      <c r="A7" s="160"/>
      <c r="B7" s="159"/>
      <c r="C7" s="159"/>
      <c r="D7" s="159"/>
      <c r="E7" s="159"/>
      <c r="F7" s="159"/>
      <c r="G7" s="159"/>
      <c r="H7" s="161"/>
      <c r="I7" s="148"/>
      <c r="J7" s="148"/>
      <c r="K7" s="148"/>
    </row>
    <row r="8" spans="1:11" x14ac:dyDescent="0.2">
      <c r="A8" s="160"/>
      <c r="B8" s="159"/>
      <c r="C8" s="159"/>
      <c r="D8" s="159"/>
      <c r="E8" s="159"/>
      <c r="F8" s="159"/>
      <c r="G8" s="159"/>
      <c r="H8" s="161"/>
    </row>
    <row r="9" spans="1:11" x14ac:dyDescent="0.2">
      <c r="A9" s="298" t="s">
        <v>176</v>
      </c>
      <c r="B9" s="299"/>
      <c r="C9" s="300"/>
      <c r="D9" s="154" t="s">
        <v>184</v>
      </c>
      <c r="E9" s="152" t="s">
        <v>179</v>
      </c>
      <c r="F9" s="152" t="s">
        <v>180</v>
      </c>
      <c r="G9" s="152" t="s">
        <v>173</v>
      </c>
      <c r="H9" s="161"/>
    </row>
    <row r="10" spans="1:11" x14ac:dyDescent="0.2">
      <c r="A10" s="301" t="s">
        <v>174</v>
      </c>
      <c r="B10" s="302"/>
      <c r="C10" s="303"/>
      <c r="D10" s="156" t="s">
        <v>178</v>
      </c>
      <c r="E10" s="150">
        <v>330</v>
      </c>
      <c r="F10" s="151">
        <v>54.21</v>
      </c>
      <c r="G10" s="151">
        <v>17889.78</v>
      </c>
      <c r="H10" s="161"/>
    </row>
    <row r="11" spans="1:11" x14ac:dyDescent="0.2">
      <c r="A11" s="301" t="s">
        <v>175</v>
      </c>
      <c r="B11" s="302"/>
      <c r="C11" s="303"/>
      <c r="D11" s="156" t="s">
        <v>178</v>
      </c>
      <c r="E11" s="150">
        <v>230</v>
      </c>
      <c r="F11" s="151">
        <v>57.32</v>
      </c>
      <c r="G11" s="151">
        <v>13183.14</v>
      </c>
      <c r="H11" s="161"/>
    </row>
    <row r="12" spans="1:11" x14ac:dyDescent="0.2">
      <c r="A12" s="291" t="s">
        <v>182</v>
      </c>
      <c r="B12" s="292"/>
      <c r="C12" s="292"/>
      <c r="D12" s="153"/>
      <c r="E12" s="157"/>
      <c r="F12" s="158"/>
      <c r="G12" s="167">
        <f>G10+G11</f>
        <v>31072.92</v>
      </c>
      <c r="H12" s="161"/>
    </row>
    <row r="13" spans="1:11" ht="13.5" thickBot="1" x14ac:dyDescent="0.25">
      <c r="A13" s="164"/>
      <c r="B13" s="165"/>
      <c r="C13" s="165"/>
      <c r="D13" s="165"/>
      <c r="E13" s="165"/>
      <c r="F13" s="165"/>
      <c r="G13" s="165"/>
      <c r="H13" s="166"/>
    </row>
    <row r="14" spans="1:11" ht="15.75" x14ac:dyDescent="0.25">
      <c r="A14" s="295" t="s">
        <v>183</v>
      </c>
      <c r="B14" s="296"/>
      <c r="C14" s="296"/>
      <c r="D14" s="296"/>
      <c r="E14" s="296"/>
      <c r="F14" s="297"/>
      <c r="G14" s="293">
        <f>E6+G12</f>
        <v>271976.52</v>
      </c>
      <c r="H14" s="294"/>
    </row>
  </sheetData>
  <mergeCells count="12">
    <mergeCell ref="A6:C6"/>
    <mergeCell ref="E6:H6"/>
    <mergeCell ref="A1:H1"/>
    <mergeCell ref="A3:C3"/>
    <mergeCell ref="A4:C4"/>
    <mergeCell ref="A5:C5"/>
    <mergeCell ref="A12:C12"/>
    <mergeCell ref="G14:H14"/>
    <mergeCell ref="A14:F14"/>
    <mergeCell ref="A9:C9"/>
    <mergeCell ref="A10:C10"/>
    <mergeCell ref="A11:C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OPERADOR DE ÁUDIO</vt:lpstr>
      <vt:lpstr>OPERADOR DE VÍDEO</vt:lpstr>
      <vt:lpstr>OPERADOR DE ÁUDIO EVENTUAL</vt:lpstr>
      <vt:lpstr>OPERADOR DE VÍDEO EVENTUAL</vt:lpstr>
      <vt:lpstr>PLANILHA RESUMO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dcterms:created xsi:type="dcterms:W3CDTF">2014-02-07T18:14:59Z</dcterms:created>
  <dcterms:modified xsi:type="dcterms:W3CDTF">2018-08-09T17:12:59Z</dcterms:modified>
  <cp:category/>
  <cp:contentStatus/>
</cp:coreProperties>
</file>