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W:\COAD\NCC\NÚCLEO DE COMPRAS\PESQUISAS\2019\PESQ.31 (25522019-90) - LICITAÇÃO - DESIGNER GRAFICO E REVISOR DE TEXTO\adaptados\"/>
    </mc:Choice>
  </mc:AlternateContent>
  <bookViews>
    <workbookView xWindow="0" yWindow="0" windowWidth="16170" windowHeight="5940" tabRatio="867" activeTab="2"/>
  </bookViews>
  <sheets>
    <sheet name="designer" sheetId="9" r:id="rId1"/>
    <sheet name="revisor" sheetId="10" r:id="rId2"/>
    <sheet name="Quadro Consolidado" sheetId="20" r:id="rId3"/>
  </sheets>
  <definedNames>
    <definedName name="Excel_BuiltIn_Print_Area_1">#REF!</definedName>
    <definedName name="Excel_BuiltIn_Print_Area_2">#REF!</definedName>
  </definedNames>
  <calcPr calcId="171027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4" i="9" l="1"/>
  <c r="E72" i="10" l="1"/>
  <c r="F79" i="10"/>
  <c r="F92" i="10" l="1"/>
  <c r="B5" i="20" l="1"/>
  <c r="F24" i="9"/>
  <c r="F95" i="10"/>
  <c r="F94" i="10"/>
  <c r="F93" i="10"/>
  <c r="F95" i="9"/>
  <c r="F94" i="9"/>
  <c r="F93" i="9"/>
  <c r="E145" i="10" l="1"/>
  <c r="E144" i="10"/>
  <c r="E143" i="10"/>
  <c r="E141" i="10"/>
  <c r="E140" i="10"/>
  <c r="F135" i="10"/>
  <c r="C135" i="10"/>
  <c r="F134" i="10"/>
  <c r="F133" i="10"/>
  <c r="F125" i="10"/>
  <c r="F126" i="10" s="1"/>
  <c r="E118" i="10"/>
  <c r="C118" i="10"/>
  <c r="E117" i="10"/>
  <c r="E116" i="10"/>
  <c r="E115" i="10"/>
  <c r="E114" i="10"/>
  <c r="E113" i="10"/>
  <c r="E103" i="10"/>
  <c r="E100" i="10"/>
  <c r="E101" i="10" s="1"/>
  <c r="E87" i="10"/>
  <c r="E71" i="10"/>
  <c r="F65" i="10"/>
  <c r="C65" i="10"/>
  <c r="F132" i="10"/>
  <c r="F24" i="10"/>
  <c r="F61" i="10" s="1"/>
  <c r="F128" i="10" l="1"/>
  <c r="E104" i="10"/>
  <c r="E102" i="10"/>
  <c r="E105" i="10"/>
  <c r="E119" i="10"/>
  <c r="F136" i="10"/>
  <c r="F156" i="10" s="1"/>
  <c r="F62" i="10"/>
  <c r="E73" i="10"/>
  <c r="E74" i="10" s="1"/>
  <c r="F91" i="10"/>
  <c r="F96" i="10" s="1"/>
  <c r="E142" i="10"/>
  <c r="E146" i="10" s="1"/>
  <c r="F167" i="10"/>
  <c r="F60" i="10"/>
  <c r="E121" i="10" l="1"/>
  <c r="F169" i="10" s="1"/>
  <c r="E106" i="10"/>
  <c r="F63" i="10"/>
  <c r="E148" i="10"/>
  <c r="F64" i="10"/>
  <c r="F107" i="10" l="1"/>
  <c r="F66" i="10"/>
  <c r="E75" i="10"/>
  <c r="F166" i="10" s="1"/>
  <c r="C135" i="9"/>
  <c r="C118" i="9"/>
  <c r="C65" i="9"/>
  <c r="E145" i="9"/>
  <c r="E144" i="9"/>
  <c r="E143" i="9"/>
  <c r="E141" i="9"/>
  <c r="E140" i="9"/>
  <c r="F60" i="9"/>
  <c r="F61" i="9"/>
  <c r="F62" i="9"/>
  <c r="F65" i="9"/>
  <c r="E71" i="9"/>
  <c r="E73" i="9" s="1"/>
  <c r="E72" i="9"/>
  <c r="E87" i="9"/>
  <c r="F91" i="9"/>
  <c r="F92" i="9"/>
  <c r="F125" i="9"/>
  <c r="F126" i="9" s="1"/>
  <c r="E100" i="9"/>
  <c r="E101" i="9"/>
  <c r="E102" i="9"/>
  <c r="E103" i="9"/>
  <c r="E104" i="9" s="1"/>
  <c r="E105" i="9"/>
  <c r="E113" i="9"/>
  <c r="E114" i="9"/>
  <c r="E115" i="9"/>
  <c r="E116" i="9"/>
  <c r="E117" i="9"/>
  <c r="E118" i="9"/>
  <c r="E119" i="9"/>
  <c r="F132" i="9"/>
  <c r="F133" i="9"/>
  <c r="F134" i="9"/>
  <c r="F135" i="9"/>
  <c r="E108" i="10" l="1"/>
  <c r="F168" i="10" s="1"/>
  <c r="F170" i="10" s="1"/>
  <c r="F120" i="10"/>
  <c r="F72" i="10"/>
  <c r="F117" i="10"/>
  <c r="F74" i="10"/>
  <c r="F104" i="10"/>
  <c r="F80" i="10"/>
  <c r="F113" i="10"/>
  <c r="F105" i="10"/>
  <c r="F82" i="10"/>
  <c r="F102" i="10"/>
  <c r="F103" i="10"/>
  <c r="F116" i="10"/>
  <c r="F85" i="10"/>
  <c r="F86" i="10"/>
  <c r="F114" i="10"/>
  <c r="F81" i="10"/>
  <c r="F71" i="10"/>
  <c r="F83" i="10"/>
  <c r="F118" i="10"/>
  <c r="F100" i="10"/>
  <c r="F84" i="10"/>
  <c r="F101" i="10"/>
  <c r="F152" i="10"/>
  <c r="F115" i="10"/>
  <c r="E106" i="9"/>
  <c r="F96" i="9"/>
  <c r="F167" i="9"/>
  <c r="E75" i="9"/>
  <c r="F166" i="9" s="1"/>
  <c r="E121" i="9"/>
  <c r="F169" i="9" s="1"/>
  <c r="F63" i="9"/>
  <c r="E142" i="9"/>
  <c r="E146" i="9" s="1"/>
  <c r="E148" i="9" s="1"/>
  <c r="F136" i="9"/>
  <c r="F156" i="9" s="1"/>
  <c r="F127" i="9"/>
  <c r="F128" i="9" s="1"/>
  <c r="F64" i="9"/>
  <c r="F66" i="9" s="1"/>
  <c r="F73" i="10" l="1"/>
  <c r="F75" i="10" s="1"/>
  <c r="F119" i="10"/>
  <c r="F87" i="10"/>
  <c r="F106" i="10"/>
  <c r="E108" i="9"/>
  <c r="F168" i="9" s="1"/>
  <c r="F170" i="9" s="1"/>
  <c r="F74" i="9"/>
  <c r="F85" i="9"/>
  <c r="F102" i="9"/>
  <c r="F79" i="9"/>
  <c r="F103" i="9"/>
  <c r="F71" i="9"/>
  <c r="F86" i="9"/>
  <c r="F115" i="9"/>
  <c r="F107" i="9"/>
  <c r="F72" i="9"/>
  <c r="F80" i="9"/>
  <c r="F81" i="9"/>
  <c r="F100" i="9"/>
  <c r="F104" i="9"/>
  <c r="F82" i="9"/>
  <c r="F113" i="9"/>
  <c r="F117" i="9"/>
  <c r="F118" i="9"/>
  <c r="F116" i="9"/>
  <c r="F120" i="9"/>
  <c r="F114" i="9"/>
  <c r="F152" i="9"/>
  <c r="F83" i="9"/>
  <c r="F101" i="9"/>
  <c r="F105" i="9"/>
  <c r="F84" i="9"/>
  <c r="F108" i="10" l="1"/>
  <c r="F154" i="10" s="1"/>
  <c r="F121" i="10"/>
  <c r="F155" i="10" s="1"/>
  <c r="F153" i="10"/>
  <c r="F73" i="9"/>
  <c r="F75" i="9" s="1"/>
  <c r="F106" i="9"/>
  <c r="F108" i="9" s="1"/>
  <c r="F154" i="9" s="1"/>
  <c r="F87" i="9"/>
  <c r="F119" i="9"/>
  <c r="F121" i="9" s="1"/>
  <c r="F155" i="9" s="1"/>
  <c r="F140" i="10" l="1"/>
  <c r="F141" i="10" s="1"/>
  <c r="F143" i="10" s="1"/>
  <c r="F153" i="9"/>
  <c r="F140" i="9"/>
  <c r="F144" i="10" l="1"/>
  <c r="F157" i="10"/>
  <c r="F158" i="10" s="1"/>
  <c r="F145" i="10"/>
  <c r="F141" i="9"/>
  <c r="F157" i="9" s="1"/>
  <c r="F158" i="9" s="1"/>
  <c r="F142" i="10" l="1"/>
  <c r="F159" i="10" s="1"/>
  <c r="F144" i="9"/>
  <c r="F145" i="9"/>
  <c r="F143" i="9"/>
  <c r="F146" i="10" l="1"/>
  <c r="F142" i="9"/>
  <c r="F159" i="9" s="1"/>
  <c r="F160" i="10" l="1"/>
  <c r="F161" i="10" s="1"/>
  <c r="F162" i="10" s="1"/>
  <c r="F148" i="10"/>
  <c r="E5" i="20"/>
  <c r="F5" i="20" s="1"/>
  <c r="G5" i="20" s="1"/>
  <c r="F146" i="9"/>
  <c r="F160" i="9" s="1"/>
  <c r="F161" i="9" s="1"/>
  <c r="E4" i="20" l="1"/>
  <c r="F4" i="20" s="1"/>
  <c r="F162" i="9"/>
  <c r="F148" i="9"/>
  <c r="G4" i="20" l="1"/>
  <c r="G6" i="20" s="1"/>
  <c r="F6" i="20"/>
</calcChain>
</file>

<file path=xl/sharedStrings.xml><?xml version="1.0" encoding="utf-8"?>
<sst xmlns="http://schemas.openxmlformats.org/spreadsheetml/2006/main" count="617" uniqueCount="189">
  <si>
    <t>RAMO:</t>
  </si>
  <si>
    <t>CUSTOS REFERENTES A EMPREGADOS</t>
  </si>
  <si>
    <t>Dados referentes à licitação</t>
  </si>
  <si>
    <t>Nº do Processo (X.XX.XXX.XXXXXX/XXXX-XX)</t>
  </si>
  <si>
    <t>Modalidade de Licitação nº (XX/AAAA)</t>
  </si>
  <si>
    <t>Pregão nº</t>
  </si>
  <si>
    <t>XX/20XX</t>
  </si>
  <si>
    <t>DISCRIMINAÇÃO DOS SERVIÇOS (DADOS REFERENTES À CONTRATAÇÃO)</t>
  </si>
  <si>
    <t>A</t>
  </si>
  <si>
    <t>Data de Apresentação da Proposta (DD/MM/AAAA)</t>
  </si>
  <si>
    <t>DD/MM/AAAA</t>
  </si>
  <si>
    <t>B</t>
  </si>
  <si>
    <t>Local de Execução (Sede, Anexo I ou II, PTM, PRM)</t>
  </si>
  <si>
    <t>C</t>
  </si>
  <si>
    <t>Acordo, Conv. ou Sentença Normativa em Dissídio Coletivo (MM/AAAA)</t>
  </si>
  <si>
    <t>D</t>
  </si>
  <si>
    <t>Número de Meses de Execução Contratual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</si>
  <si>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</si>
  <si>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</si>
  <si>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</si>
  <si>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</si>
  <si>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Data-Base da Categoria (DD/MM/AAAA)</t>
  </si>
  <si>
    <t>Composição da Remuneração</t>
  </si>
  <si>
    <t>Salário-Base (em R$)</t>
  </si>
  <si>
    <t>Adicional de Periculosidade (em %)</t>
  </si>
  <si>
    <t>Adicional de Insalubridade (em %)</t>
  </si>
  <si>
    <t>Salário Mínimo Vigente no País (em R$)</t>
  </si>
  <si>
    <t>E</t>
  </si>
  <si>
    <t>Adicional Noturno (em %)</t>
  </si>
  <si>
    <t>F</t>
  </si>
  <si>
    <t>Outros (Especificar)</t>
  </si>
  <si>
    <t>Benefícios Diários e Mensais por Empregado</t>
  </si>
  <si>
    <t>Frequência</t>
  </si>
  <si>
    <t>Dias/Valor (R$)</t>
  </si>
  <si>
    <t>Qtde de dias trabalhados no mês (15 dias corridos ou 22 dias úteis)</t>
  </si>
  <si>
    <t>Mensal</t>
  </si>
  <si>
    <t>Transporte (em R$)</t>
  </si>
  <si>
    <t>Diária</t>
  </si>
  <si>
    <t>Auxílio-Refeição/Alimentação (em R$)</t>
  </si>
  <si>
    <t>Insumos Diversos</t>
  </si>
  <si>
    <t>Valor (R$)</t>
  </si>
  <si>
    <t>Uniformes</t>
  </si>
  <si>
    <t>Materiais</t>
  </si>
  <si>
    <t>Equipamentos</t>
  </si>
  <si>
    <t>Ausências Legais</t>
  </si>
  <si>
    <t>%</t>
  </si>
  <si>
    <t>Custos Indiretos (Taxa de Administração), Lucro e Tributos</t>
  </si>
  <si>
    <t>Custos Indiretos (Taxa de Administração)</t>
  </si>
  <si>
    <t>Lucro</t>
  </si>
  <si>
    <t>PIS</t>
  </si>
  <si>
    <t>Cofins</t>
  </si>
  <si>
    <t>ISS do Local da Execução Contratual</t>
  </si>
  <si>
    <t>PLANILHA DE CUSTOS E FORMAÇÃO DE PREÇOS</t>
  </si>
  <si>
    <t>MÓDULO 1: COMPOSIÇÃO DA REMUNERAÇÃO</t>
  </si>
  <si>
    <t>Salário-Base</t>
  </si>
  <si>
    <t>Adicional de Periculosidade</t>
  </si>
  <si>
    <t>Adicional de Insalubridade</t>
  </si>
  <si>
    <t>Adicional Noturno</t>
  </si>
  <si>
    <t>Adicional de Hora Noturna Reduzida (em %)</t>
  </si>
  <si>
    <t>TOTAL</t>
  </si>
  <si>
    <t>MÓDULO 2: ENCARGOS E BENEFÍCIOS ANUAIS, MENSAIS E DIÁRIOS</t>
  </si>
  <si>
    <t>Submódulo 2.1 - 13º (décimo terceiro) Salário, Férias e Adicional de Férias</t>
  </si>
  <si>
    <t>2.1</t>
  </si>
  <si>
    <t>13º Salário e Adicional de Férias</t>
  </si>
  <si>
    <t>13º Salário</t>
  </si>
  <si>
    <t>Férias e Adicional de Férias</t>
  </si>
  <si>
    <t>Subtotal</t>
  </si>
  <si>
    <t>Incidência do Submódulo 2.2 sobre 13º Salário e Adicional de Férias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</si>
  <si>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</si>
  <si>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</si>
  <si>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</si>
  <si>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</si>
  <si>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</si>
  <si>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</si>
  <si>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</si>
  <si>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</si>
  <si>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</si>
  <si>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G</t>
  </si>
  <si>
    <t>INCRA</t>
  </si>
  <si>
    <t>H</t>
  </si>
  <si>
    <t>FGTS</t>
  </si>
  <si>
    <t>Submódulo 2.3 - Benefícios Mensais e Diários</t>
  </si>
  <si>
    <t>2.3</t>
  </si>
  <si>
    <t>Benefícios Mensais e Diários</t>
  </si>
  <si>
    <t>Transporte</t>
  </si>
  <si>
    <t>Auxílio-Refeição/Alimentação</t>
  </si>
  <si>
    <t>MÓDULO 3: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</si>
  <si>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</si>
  <si>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</si>
  <si>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</si>
  <si>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</si>
  <si>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</si>
  <si>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Aviso Prévio Trabalhado</t>
  </si>
  <si>
    <t>Multa do FGTS e Contribuição Social sobre o Aviso Prévio Trabalhado</t>
  </si>
  <si>
    <t>Incidência do Submódulo 2.2 sobre Provisão para Rescisão</t>
  </si>
  <si>
    <t>MÓDULO 4: CUSTO DE REPOSIÇÃO DO PROFISSIONAL AUSENTE</t>
  </si>
  <si>
    <t>Submódulo 4.1 - Ausências Legais</t>
  </si>
  <si>
    <t>4.1</t>
  </si>
  <si>
    <t xml:space="preserve">Férias </t>
  </si>
  <si>
    <t>Licença-Paternidade</t>
  </si>
  <si>
    <t>Ausência por Acidente de Trabalho</t>
  </si>
  <si>
    <t>Afastamento Maternidade</t>
  </si>
  <si>
    <t>Incidência do Submódulo 2.2 sobre Ausências Legais</t>
  </si>
  <si>
    <t>Submódulo 4.2 - Intrajornada</t>
  </si>
  <si>
    <t>4.2</t>
  </si>
  <si>
    <t>Intrajornada</t>
  </si>
  <si>
    <t>Intervalo para Repouso e Alimentação</t>
  </si>
  <si>
    <t>Incidência do Submódulo 2.2 sobre Intrajornada</t>
  </si>
  <si>
    <t>MÓDULO 5: INSUMOS DIVERSOS</t>
  </si>
  <si>
    <t>MÓDULO 6: CUSTOS INDIRETOS, TRIBUTOS E LUCRO</t>
  </si>
  <si>
    <t>Tributos</t>
  </si>
  <si>
    <t>C.1</t>
  </si>
  <si>
    <t>C.2</t>
  </si>
  <si>
    <t>C.3</t>
  </si>
  <si>
    <t>ISS</t>
  </si>
  <si>
    <t>Incidência do Submódulo 2.2 sobre Custos Indiretos, Tributos e Lucro</t>
  </si>
  <si>
    <t>QUADRO RESUMO - CUSTO POR EMPREGADO</t>
  </si>
  <si>
    <t>Mão-de-obra vinculada à execução contratual (valor por posto)</t>
  </si>
  <si>
    <t>Módulo 1 – Composição da Remuneração</t>
  </si>
  <si>
    <t>Módulo 2 – Encargos e Benefícios Anuais, Mensais e Diários</t>
  </si>
  <si>
    <t>Módulo 3 – Provisão para Rescisão</t>
  </si>
  <si>
    <t>Módulo 4 – Custo de Reposição do Profissional Ausente</t>
  </si>
  <si>
    <t>Módulo 5 – Insumos Diversos</t>
  </si>
  <si>
    <t>F.1</t>
  </si>
  <si>
    <t>Módulo 6.A – Custos Indiretos + 6.B – Lucro</t>
  </si>
  <si>
    <t>F.2</t>
  </si>
  <si>
    <t>Módulo 6.C – Tributos</t>
  </si>
  <si>
    <t>F.3</t>
  </si>
  <si>
    <t>Módulo 6.D – Incidência do Submódulo 2.2 sobre Custos Indiretos, Tributos e Lucro</t>
  </si>
  <si>
    <t>VALOR TOTAL POR EMPREGADO</t>
  </si>
  <si>
    <t>QUADRO RESUMO - ENCARGOS SOCIAIS E TRABALHISTAS</t>
  </si>
  <si>
    <t>Encargos Sociais e Trabalhistas</t>
  </si>
  <si>
    <t>GPS, FGTS e Outras Contribuições</t>
  </si>
  <si>
    <t>Custo de Reposição do Profissional Ausente</t>
  </si>
  <si>
    <t>OBSERVAÇÕES</t>
  </si>
  <si>
    <t>ITEM</t>
  </si>
  <si>
    <t>DESCRIÇÃO</t>
  </si>
  <si>
    <t>1.A</t>
  </si>
  <si>
    <t xml:space="preserve">Informar o valor do salário normativo da categoria, relativamente a um empregado.     </t>
  </si>
  <si>
    <t>1.C</t>
  </si>
  <si>
    <t>Informar o percentual referente ao adicional de insalubridade, conforme a respectiva exposição ao risco (máximo - 40%, médio - 20% e mínimo - 10%)</t>
  </si>
  <si>
    <t>1.D</t>
  </si>
  <si>
    <t>Calculado com base no valor da hora estipulada na CCT, considerando como horas noturnas as compreendidas entre 22 horas e 5 horas, desde que a convenção coletiva de trabalho não disponha de forma diferente.</t>
  </si>
  <si>
    <t>1.E</t>
  </si>
  <si>
    <t>Aplicável apenas aos postos de 12x36 horas noturnos. Equivale ao custo de uma hora extra. Portanto, informar o percentual definido na CCT a ser aplicado sobre o valor da hora normal.</t>
  </si>
  <si>
    <t>1.F</t>
  </si>
  <si>
    <t>Especificar outros adicionais, caso estejam previstos na CCT.</t>
  </si>
  <si>
    <t>2.3.A</t>
  </si>
  <si>
    <t>Informar o valor correspondente a duas passagens por dia trabalhado.</t>
  </si>
  <si>
    <t>2.3.B</t>
  </si>
  <si>
    <t>Informar o valor diário do auxílio-alimentação, previsto em instrumento coletivo da categoria.</t>
  </si>
  <si>
    <t>2.3.D</t>
  </si>
  <si>
    <t>Especificar outros benefícios mensais ou diários, caso estejam previstos na CCT.</t>
  </si>
  <si>
    <t>5.A</t>
  </si>
  <si>
    <t>Multiplicar o preço unitário de cada conjunto de uniformes (PUC) pelo número de peças fornecidas por empregado em um ano (NPPE), dividindo-se o resultado pelo número de meses no ano (12).</t>
  </si>
  <si>
    <t>5.B</t>
  </si>
  <si>
    <t>Somar o custo anual de todos os itens de materiais, dividindo-se por 12 meses e, ainda, pelo quantitativo de empregados.</t>
  </si>
  <si>
    <t>5.C</t>
  </si>
  <si>
    <t>Estimar o custo anual de cada equipamento (CAE), após realização de pesquisa de mercado, multiplicando-se esse valor pela taxa anual de depreciação (TAD), dividindo-se pelo número de meses no ano (12). Esse resultado deverá ser dividido, ainda,  pelo número total de empregados.</t>
  </si>
  <si>
    <t>6.A</t>
  </si>
  <si>
    <r>
      <t xml:space="preserve">Percentual da taxa de administração, de até 5,31%, definido em estudo realizado pela Audin-MPU, incidente sobre o somatório dos valores da Remuneração </t>
    </r>
    <r>
      <rPr>
        <b/>
        <sz val="11"/>
        <color indexed="60"/>
        <rFont val="Segoe UI Light"/>
        <family val="2"/>
      </rPr>
      <t>(MÓDULO 1)</t>
    </r>
    <r>
      <rPr>
        <sz val="11"/>
        <rFont val="Segoe UI Light"/>
        <family val="2"/>
      </rPr>
      <t xml:space="preserve">, dos Encargos e Benefícios Anuais, Mensais e Diários </t>
    </r>
    <r>
      <rPr>
        <b/>
        <sz val="11"/>
        <color indexed="60"/>
        <rFont val="Segoe UI Light"/>
        <family val="2"/>
      </rPr>
      <t>(MÓDULO 2)</t>
    </r>
    <r>
      <rPr>
        <sz val="11"/>
        <rFont val="Segoe UI Light"/>
        <family val="2"/>
      </rPr>
      <t xml:space="preserve">, da Provisão para Rescisão </t>
    </r>
    <r>
      <rPr>
        <b/>
        <sz val="11"/>
        <color indexed="60"/>
        <rFont val="Segoe UI Light"/>
        <family val="2"/>
      </rPr>
      <t>(MÓDULO 3)</t>
    </r>
    <r>
      <rPr>
        <sz val="11"/>
        <rFont val="Segoe UI Light"/>
        <family val="2"/>
      </rPr>
      <t>, do Custo de Reposição do Profissional Ausente</t>
    </r>
    <r>
      <rPr>
        <b/>
        <sz val="11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>(MÓDULO 4)</t>
    </r>
    <r>
      <rPr>
        <b/>
        <sz val="11"/>
        <rFont val="Segoe UI Light"/>
        <family val="2"/>
      </rPr>
      <t xml:space="preserve"> </t>
    </r>
    <r>
      <rPr>
        <sz val="11"/>
        <rFont val="Segoe UI Light"/>
        <family val="2"/>
      </rPr>
      <t xml:space="preserve">e dos Insumos Diversos </t>
    </r>
    <r>
      <rPr>
        <b/>
        <sz val="11"/>
        <color indexed="60"/>
        <rFont val="Segoe UI Light"/>
        <family val="2"/>
      </rPr>
      <t>(MÓDULO 5)</t>
    </r>
    <r>
      <rPr>
        <sz val="11"/>
        <rFont val="Segoe UI Light"/>
        <family val="2"/>
      </rPr>
      <t>.</t>
    </r>
  </si>
  <si>
    <t>6.B</t>
  </si>
  <si>
    <r>
      <t xml:space="preserve">Percentual, de até 7,20%, definido em estudo realizado pela Audin-MPU, incidente sobre o somatório dos valores da Remuneração </t>
    </r>
    <r>
      <rPr>
        <b/>
        <sz val="11"/>
        <color indexed="60"/>
        <rFont val="Segoe UI Light"/>
        <family val="2"/>
      </rPr>
      <t>(MÓDULO 1)</t>
    </r>
    <r>
      <rPr>
        <sz val="11"/>
        <rFont val="Segoe UI Light"/>
        <family val="2"/>
      </rPr>
      <t xml:space="preserve">, dos Encargos e Benefícios Anuais, Mensais e Diários </t>
    </r>
    <r>
      <rPr>
        <b/>
        <sz val="11"/>
        <color indexed="60"/>
        <rFont val="Segoe UI Light"/>
        <family val="2"/>
      </rPr>
      <t>(MÓDULO 2)</t>
    </r>
    <r>
      <rPr>
        <sz val="11"/>
        <rFont val="Segoe UI Light"/>
        <family val="2"/>
      </rPr>
      <t xml:space="preserve">, da Provisão para Rescisão </t>
    </r>
    <r>
      <rPr>
        <b/>
        <sz val="11"/>
        <color indexed="60"/>
        <rFont val="Segoe UI Light"/>
        <family val="2"/>
      </rPr>
      <t>(MÓDULO 3)</t>
    </r>
    <r>
      <rPr>
        <sz val="11"/>
        <rFont val="Segoe UI Light"/>
        <family val="2"/>
      </rPr>
      <t>, do Custo de Reposição do Profissional Ausente</t>
    </r>
    <r>
      <rPr>
        <b/>
        <sz val="11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 xml:space="preserve">(MÓDULO 4) </t>
    </r>
    <r>
      <rPr>
        <sz val="11"/>
        <rFont val="Segoe UI Light"/>
        <family val="2"/>
      </rPr>
      <t>e dos Insumos Diversos</t>
    </r>
    <r>
      <rPr>
        <sz val="11"/>
        <color indexed="60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>(MÓDULO 5)</t>
    </r>
    <r>
      <rPr>
        <b/>
        <sz val="11"/>
        <rFont val="Segoe UI Light"/>
        <family val="2"/>
      </rPr>
      <t xml:space="preserve"> </t>
    </r>
    <r>
      <rPr>
        <sz val="11"/>
        <rFont val="Segoe UI Light"/>
        <family val="2"/>
      </rPr>
      <t xml:space="preserve">e, ainda, sobre os Custos Indiretos </t>
    </r>
    <r>
      <rPr>
        <b/>
        <sz val="11"/>
        <color indexed="60"/>
        <rFont val="Segoe UI Light"/>
        <family val="2"/>
      </rPr>
      <t>(MÓDULO 6.A)</t>
    </r>
    <r>
      <rPr>
        <sz val="11"/>
        <rFont val="Segoe UI Light"/>
        <family val="2"/>
      </rPr>
      <t>.</t>
    </r>
  </si>
  <si>
    <t>6.C</t>
  </si>
  <si>
    <t>Informar os percentuais correspondentes às alíquotas de retenção previstas na Lei nº 10.8333/2003. Quanto ao ISSQN, aplicar a alíquota prevista na legislação municipal onde os serviços serão prestados, cujo percentual deve estar entre 2 e 5%, conforme o inciso I do artigo 8º e o caput do art. 8º-A da Lei Complementar n° 116/2003.</t>
  </si>
  <si>
    <t>UNIDADE: CONSELHO NACIONAL DO MINISTÉRIO PÚBLICO</t>
  </si>
  <si>
    <t xml:space="preserve">Uniformes </t>
  </si>
  <si>
    <t>EPI</t>
  </si>
  <si>
    <t>CUSTOS POR EMPREGADO - AUXILIAR ADMINISTRATIVO</t>
  </si>
  <si>
    <t>CARGO</t>
  </si>
  <si>
    <t>Assistência Odontológica</t>
  </si>
  <si>
    <t>Auxílio-saúde</t>
  </si>
  <si>
    <t>Auxílio-funeral/seguro de vida</t>
  </si>
  <si>
    <t>Auxílio-funeral/Seguro de vida</t>
  </si>
  <si>
    <t>Assistência odontológica</t>
  </si>
  <si>
    <t>2019/2019</t>
  </si>
  <si>
    <t>QTD
(Q)</t>
  </si>
  <si>
    <t>VALOR POR POSTO
(VP)</t>
  </si>
  <si>
    <t>VALOR ANUAL
(12 x VM)</t>
  </si>
  <si>
    <t>VALOR MENSAL
(VM = VP x Q)</t>
  </si>
  <si>
    <t>Nº</t>
  </si>
  <si>
    <t>VALOR TOTAL POSTOS (Total E x P)</t>
  </si>
  <si>
    <t>QUANTIDADE DE POSTOS (EMPREGADOS)</t>
  </si>
  <si>
    <t>CUSTOS POR EMPREGADO - ALMOXARIFE</t>
  </si>
  <si>
    <t>DESIGNER</t>
  </si>
  <si>
    <t>REVISOR</t>
  </si>
  <si>
    <t>19.00.6150.0002552/2019-90</t>
  </si>
  <si>
    <t>19.00.1500.0002552/2019-90</t>
  </si>
  <si>
    <t>DATA: 25/04/2019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</si>
</sst>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&quot;* #,##0.00_-;\-&quot;R$&quot;* #,##0.00_-;_-&quot;R$&quot;* &quot;-&quot;??_-;_-@_-"/>
    <numFmt numFmtId="165" formatCode="#,##0.00_ ;\-#,##0.00\ "/>
  </numFmts>
  <fonts count="28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6"/>
      <name val="Segoe UI Light"/>
      <family val="2"/>
    </font>
    <font>
      <b/>
      <sz val="11"/>
      <name val="Segoe UI Light"/>
      <family val="2"/>
    </font>
    <font>
      <i/>
      <sz val="10"/>
      <name val="Segoe UI Light"/>
      <family val="2"/>
    </font>
    <font>
      <b/>
      <sz val="11"/>
      <color indexed="60"/>
      <name val="Segoe UI Light"/>
      <family val="2"/>
    </font>
    <font>
      <sz val="11"/>
      <color indexed="6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i/>
      <sz val="10"/>
      <color theme="0"/>
      <name val="Segoe UI Light"/>
      <family val="2"/>
    </font>
    <font>
      <sz val="11"/>
      <color theme="5" tint="-0.249977111117893"/>
      <name val="Segoe UI Light"/>
      <family val="2"/>
    </font>
    <font>
      <b/>
      <sz val="11"/>
      <color theme="5" tint="-0.249977111117893"/>
      <name val="Segoe UI Light"/>
      <family val="2"/>
    </font>
    <font>
      <sz val="8"/>
      <color theme="5" tint="-0.249977111117893"/>
      <name val="Segoe UI Light"/>
      <family val="2"/>
    </font>
    <font>
      <b/>
      <sz val="14"/>
      <color theme="5" tint="-0.249977111117893"/>
      <name val="Segoe UI Light"/>
      <family val="2"/>
    </font>
    <font>
      <b/>
      <sz val="18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sz val="10"/>
      <name val="Arial"/>
      <family val="2"/>
    </font>
    <font>
      <sz val="10"/>
      <color rgb="FF000000"/>
      <name val="New Roman"/>
    </font>
    <font>
      <sz val="10"/>
      <name val="New Roman"/>
    </font>
    <font>
      <b/>
      <sz val="10"/>
      <color rgb="FF000000"/>
      <name val="New Roman"/>
    </font>
    <font>
      <b/>
      <sz val="10"/>
      <name val="New Roman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26"/>
      </patternFill>
    </fill>
    <fill>
      <patternFill patternType="solid">
        <fgColor rgb="FFD55816"/>
        <bgColor indexed="41"/>
      </patternFill>
    </fill>
    <fill>
      <patternFill patternType="solid">
        <fgColor rgb="FFD55816"/>
        <bgColor indexed="31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164" fontId="23" fillId="0" borderId="0" applyFont="0" applyFill="0" applyBorder="0" applyAlignment="0" applyProtection="0"/>
  </cellStyleXfs>
  <cellXfs count="169">
    <xf numFmtId="0" fontId="0" fillId="0" borderId="0" xfId="0"/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4" fillId="4" borderId="0" xfId="0" applyFont="1" applyFill="1"/>
    <xf numFmtId="0" fontId="6" fillId="5" borderId="0" xfId="0" applyFont="1" applyFill="1" applyProtection="1">
      <protection locked="0"/>
    </xf>
    <xf numFmtId="0" fontId="8" fillId="2" borderId="0" xfId="0" applyFont="1" applyFill="1"/>
    <xf numFmtId="0" fontId="8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8" fillId="6" borderId="0" xfId="0" applyFont="1" applyFill="1" applyAlignment="1">
      <alignment horizontal="left" vertical="center" wrapText="1"/>
    </xf>
    <xf numFmtId="39" fontId="8" fillId="6" borderId="0" xfId="0" applyNumberFormat="1" applyFont="1" applyFill="1" applyAlignment="1">
      <alignment horizontal="right" vertical="center" wrapText="1"/>
    </xf>
    <xf numFmtId="39" fontId="8" fillId="6" borderId="0" xfId="0" applyNumberFormat="1" applyFont="1" applyFill="1" applyAlignment="1" applyProtection="1">
      <alignment horizontal="right" vertical="center" wrapText="1"/>
      <protection locked="0"/>
    </xf>
    <xf numFmtId="0" fontId="8" fillId="4" borderId="0" xfId="0" applyFont="1" applyFill="1" applyAlignment="1">
      <alignment horizontal="left" vertical="center" wrapText="1"/>
    </xf>
    <xf numFmtId="39" fontId="4" fillId="4" borderId="0" xfId="0" applyNumberFormat="1" applyFont="1" applyFill="1" applyAlignment="1">
      <alignment horizontal="right"/>
    </xf>
    <xf numFmtId="0" fontId="8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vertical="center" wrapText="1"/>
    </xf>
    <xf numFmtId="37" fontId="4" fillId="4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/>
    </xf>
    <xf numFmtId="39" fontId="8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3" fillId="4" borderId="0" xfId="0" applyFont="1" applyFill="1" applyProtection="1">
      <protection locked="0"/>
    </xf>
    <xf numFmtId="0" fontId="4" fillId="4" borderId="0" xfId="0" applyFont="1" applyFill="1" applyAlignment="1">
      <alignment horizontal="center" vertical="center" wrapText="1"/>
    </xf>
    <xf numFmtId="39" fontId="4" fillId="4" borderId="0" xfId="0" applyNumberFormat="1" applyFont="1" applyFill="1" applyAlignment="1">
      <alignment horizontal="center" vertical="center" wrapText="1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center" wrapText="1"/>
      <protection locked="0"/>
    </xf>
    <xf numFmtId="0" fontId="4" fillId="4" borderId="0" xfId="0" applyFont="1" applyFill="1" applyAlignment="1" applyProtection="1">
      <alignment wrapText="1"/>
      <protection locked="0"/>
    </xf>
    <xf numFmtId="0" fontId="4" fillId="5" borderId="0" xfId="0" applyFont="1" applyFill="1" applyProtection="1">
      <protection locked="0"/>
    </xf>
    <xf numFmtId="49" fontId="4" fillId="7" borderId="3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>
      <alignment horizontal="center"/>
    </xf>
    <xf numFmtId="14" fontId="4" fillId="7" borderId="3" xfId="0" applyNumberFormat="1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horizontal="center"/>
      <protection locked="0"/>
    </xf>
    <xf numFmtId="0" fontId="14" fillId="4" borderId="0" xfId="0" applyFont="1" applyFill="1" applyProtection="1">
      <protection locked="0"/>
    </xf>
    <xf numFmtId="0" fontId="4" fillId="9" borderId="3" xfId="0" applyFont="1" applyFill="1" applyBorder="1"/>
    <xf numFmtId="0" fontId="4" fillId="10" borderId="3" xfId="0" applyFont="1" applyFill="1" applyBorder="1"/>
    <xf numFmtId="0" fontId="12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14" fontId="4" fillId="5" borderId="0" xfId="0" applyNumberFormat="1" applyFont="1" applyFill="1" applyAlignment="1" applyProtection="1">
      <alignment horizontal="center"/>
      <protection locked="0"/>
    </xf>
    <xf numFmtId="39" fontId="4" fillId="9" borderId="3" xfId="0" applyNumberFormat="1" applyFont="1" applyFill="1" applyBorder="1" applyAlignment="1">
      <alignment horizontal="right" vertical="center" wrapText="1"/>
    </xf>
    <xf numFmtId="0" fontId="15" fillId="3" borderId="3" xfId="0" applyFont="1" applyFill="1" applyBorder="1" applyAlignment="1">
      <alignment horizontal="center" vertical="center" wrapText="1"/>
    </xf>
    <xf numFmtId="4" fontId="4" fillId="10" borderId="3" xfId="0" applyNumberFormat="1" applyFont="1" applyFill="1" applyBorder="1" applyAlignment="1">
      <alignment horizontal="right" vertical="center" wrapText="1"/>
    </xf>
    <xf numFmtId="4" fontId="4" fillId="11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11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12" borderId="3" xfId="0" applyFont="1" applyFill="1" applyBorder="1" applyAlignment="1">
      <alignment horizontal="center" vertical="center"/>
    </xf>
    <xf numFmtId="0" fontId="12" fillId="12" borderId="3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>
      <alignment horizontal="center" vertical="center"/>
    </xf>
    <xf numFmtId="37" fontId="4" fillId="11" borderId="3" xfId="0" applyNumberFormat="1" applyFont="1" applyFill="1" applyBorder="1" applyAlignment="1" applyProtection="1">
      <alignment horizontal="right"/>
      <protection locked="0"/>
    </xf>
    <xf numFmtId="39" fontId="4" fillId="11" borderId="3" xfId="0" applyNumberFormat="1" applyFont="1" applyFill="1" applyBorder="1" applyAlignment="1" applyProtection="1">
      <alignment horizontal="right"/>
      <protection locked="0"/>
    </xf>
    <xf numFmtId="0" fontId="12" fillId="13" borderId="3" xfId="0" applyFont="1" applyFill="1" applyBorder="1" applyAlignment="1" applyProtection="1">
      <alignment horizontal="center" vertical="center" wrapText="1"/>
      <protection locked="0"/>
    </xf>
    <xf numFmtId="39" fontId="4" fillId="11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13" borderId="3" xfId="0" applyFont="1" applyFill="1" applyBorder="1" applyAlignment="1">
      <alignment horizontal="center" vertical="center" wrapText="1"/>
    </xf>
    <xf numFmtId="4" fontId="12" fillId="14" borderId="3" xfId="0" applyNumberFormat="1" applyFont="1" applyFill="1" applyBorder="1" applyAlignment="1">
      <alignment horizontal="right" vertical="center" wrapText="1"/>
    </xf>
    <xf numFmtId="2" fontId="12" fillId="3" borderId="3" xfId="0" applyNumberFormat="1" applyFont="1" applyFill="1" applyBorder="1" applyAlignment="1">
      <alignment horizontal="center" vertical="center"/>
    </xf>
    <xf numFmtId="4" fontId="12" fillId="3" borderId="3" xfId="0" applyNumberFormat="1" applyFont="1" applyFill="1" applyBorder="1" applyAlignment="1">
      <alignment horizontal="right"/>
    </xf>
    <xf numFmtId="4" fontId="12" fillId="3" borderId="3" xfId="0" applyNumberFormat="1" applyFont="1" applyFill="1" applyBorder="1" applyAlignment="1">
      <alignment horizontal="right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right" vertical="center" wrapText="1"/>
    </xf>
    <xf numFmtId="2" fontId="12" fillId="3" borderId="3" xfId="0" applyNumberFormat="1" applyFont="1" applyFill="1" applyBorder="1" applyAlignment="1">
      <alignment horizontal="right" vertical="center" wrapText="1"/>
    </xf>
    <xf numFmtId="39" fontId="12" fillId="3" borderId="3" xfId="0" applyNumberFormat="1" applyFont="1" applyFill="1" applyBorder="1" applyAlignment="1">
      <alignment horizontal="right" vertical="center" wrapText="1"/>
    </xf>
    <xf numFmtId="39" fontId="12" fillId="3" borderId="3" xfId="0" applyNumberFormat="1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/>
    </xf>
    <xf numFmtId="2" fontId="4" fillId="10" borderId="3" xfId="0" applyNumberFormat="1" applyFont="1" applyFill="1" applyBorder="1" applyAlignment="1">
      <alignment horizontal="center" vertical="center" wrapText="1"/>
    </xf>
    <xf numFmtId="39" fontId="4" fillId="10" borderId="3" xfId="0" applyNumberFormat="1" applyFont="1" applyFill="1" applyBorder="1" applyAlignment="1">
      <alignment horizontal="right" vertical="center" wrapText="1"/>
    </xf>
    <xf numFmtId="39" fontId="4" fillId="10" borderId="3" xfId="0" applyNumberFormat="1" applyFont="1" applyFill="1" applyBorder="1" applyAlignment="1">
      <alignment horizontal="center" vertical="center" wrapText="1"/>
    </xf>
    <xf numFmtId="39" fontId="9" fillId="10" borderId="3" xfId="0" applyNumberFormat="1" applyFont="1" applyFill="1" applyBorder="1" applyAlignment="1">
      <alignment horizontal="center" vertical="center" wrapText="1"/>
    </xf>
    <xf numFmtId="39" fontId="9" fillId="10" borderId="3" xfId="0" applyNumberFormat="1" applyFont="1" applyFill="1" applyBorder="1" applyAlignment="1">
      <alignment horizontal="right" vertical="center" wrapText="1"/>
    </xf>
    <xf numFmtId="39" fontId="4" fillId="9" borderId="3" xfId="0" applyNumberFormat="1" applyFont="1" applyFill="1" applyBorder="1" applyAlignment="1">
      <alignment horizontal="center" vertical="center" wrapText="1"/>
    </xf>
    <xf numFmtId="39" fontId="9" fillId="9" borderId="3" xfId="0" applyNumberFormat="1" applyFont="1" applyFill="1" applyBorder="1" applyAlignment="1">
      <alignment horizontal="center" vertical="center" wrapText="1"/>
    </xf>
    <xf numFmtId="39" fontId="9" fillId="9" borderId="3" xfId="0" applyNumberFormat="1" applyFont="1" applyFill="1" applyBorder="1" applyAlignment="1">
      <alignment horizontal="right" vertical="center" wrapText="1"/>
    </xf>
    <xf numFmtId="0" fontId="4" fillId="9" borderId="3" xfId="0" applyFont="1" applyFill="1" applyBorder="1" applyAlignment="1">
      <alignment horizontal="center"/>
    </xf>
    <xf numFmtId="4" fontId="4" fillId="9" borderId="3" xfId="0" applyNumberFormat="1" applyFont="1" applyFill="1" applyBorder="1" applyAlignment="1">
      <alignment horizontal="right" vertical="center" wrapText="1"/>
    </xf>
    <xf numFmtId="2" fontId="4" fillId="9" borderId="3" xfId="0" applyNumberFormat="1" applyFont="1" applyFill="1" applyBorder="1" applyAlignment="1">
      <alignment horizontal="center" vertical="center"/>
    </xf>
    <xf numFmtId="2" fontId="4" fillId="9" borderId="3" xfId="0" applyNumberFormat="1" applyFont="1" applyFill="1" applyBorder="1" applyAlignment="1">
      <alignment horizontal="center" vertical="center" wrapText="1"/>
    </xf>
    <xf numFmtId="39" fontId="16" fillId="4" borderId="0" xfId="0" applyNumberFormat="1" applyFont="1" applyFill="1" applyAlignment="1">
      <alignment horizontal="right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>
      <alignment horizontal="left"/>
    </xf>
    <xf numFmtId="0" fontId="16" fillId="5" borderId="0" xfId="0" applyFont="1" applyFill="1"/>
    <xf numFmtId="39" fontId="16" fillId="4" borderId="0" xfId="0" applyNumberFormat="1" applyFont="1" applyFill="1" applyAlignment="1">
      <alignment horizontal="center"/>
    </xf>
    <xf numFmtId="0" fontId="17" fillId="4" borderId="0" xfId="0" applyFont="1" applyFill="1" applyAlignment="1">
      <alignment horizontal="left" vertical="center" wrapText="1"/>
    </xf>
    <xf numFmtId="0" fontId="17" fillId="4" borderId="0" xfId="0" applyFont="1" applyFill="1" applyAlignment="1">
      <alignment horizontal="center" vertical="center" wrapText="1"/>
    </xf>
    <xf numFmtId="39" fontId="17" fillId="4" borderId="0" xfId="0" applyNumberFormat="1" applyFont="1" applyFill="1" applyAlignment="1">
      <alignment horizontal="center" vertical="center" wrapText="1"/>
    </xf>
    <xf numFmtId="0" fontId="18" fillId="5" borderId="0" xfId="0" applyFont="1" applyFill="1" applyProtection="1">
      <protection locked="0"/>
    </xf>
    <xf numFmtId="0" fontId="16" fillId="4" borderId="0" xfId="0" applyFont="1" applyFill="1"/>
    <xf numFmtId="0" fontId="19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 wrapText="1"/>
    </xf>
    <xf numFmtId="39" fontId="16" fillId="4" borderId="0" xfId="0" applyNumberFormat="1" applyFont="1" applyFill="1" applyAlignment="1">
      <alignment horizontal="center" vertical="center" wrapText="1"/>
    </xf>
    <xf numFmtId="0" fontId="16" fillId="4" borderId="0" xfId="0" applyFont="1" applyFill="1" applyAlignment="1" applyProtection="1">
      <alignment wrapText="1"/>
      <protection locked="0"/>
    </xf>
    <xf numFmtId="165" fontId="4" fillId="9" borderId="3" xfId="0" applyNumberFormat="1" applyFont="1" applyFill="1" applyBorder="1" applyAlignment="1">
      <alignment horizontal="center" vertical="center" wrapText="1"/>
    </xf>
    <xf numFmtId="165" fontId="4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>
      <alignment horizontal="left" vertical="center"/>
    </xf>
    <xf numFmtId="2" fontId="12" fillId="4" borderId="0" xfId="0" applyNumberFormat="1" applyFont="1" applyFill="1" applyAlignment="1">
      <alignment horizontal="center" vertical="center"/>
    </xf>
    <xf numFmtId="4" fontId="12" fillId="4" borderId="0" xfId="0" applyNumberFormat="1" applyFont="1" applyFill="1" applyAlignment="1">
      <alignment horizontal="right" vertical="center"/>
    </xf>
    <xf numFmtId="0" fontId="4" fillId="10" borderId="3" xfId="0" applyFont="1" applyFill="1" applyBorder="1" applyAlignment="1">
      <alignment horizontal="left"/>
    </xf>
    <xf numFmtId="37" fontId="8" fillId="11" borderId="3" xfId="0" applyNumberFormat="1" applyFont="1" applyFill="1" applyBorder="1" applyAlignment="1" applyProtection="1">
      <alignment horizontal="center"/>
      <protection locked="0"/>
    </xf>
    <xf numFmtId="0" fontId="12" fillId="12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left"/>
    </xf>
    <xf numFmtId="0" fontId="17" fillId="4" borderId="0" xfId="0" applyFont="1" applyFill="1" applyAlignment="1">
      <alignment horizontal="left" vertical="center" wrapText="1"/>
    </xf>
    <xf numFmtId="0" fontId="4" fillId="8" borderId="3" xfId="0" applyFont="1" applyFill="1" applyBorder="1" applyAlignment="1">
      <alignment horizontal="justify" vertical="center" wrapText="1"/>
    </xf>
    <xf numFmtId="0" fontId="0" fillId="4" borderId="0" xfId="0" applyFont="1" applyFill="1"/>
    <xf numFmtId="0" fontId="24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5" fillId="4" borderId="0" xfId="0" applyFont="1" applyFill="1"/>
    <xf numFmtId="0" fontId="4" fillId="10" borderId="3" xfId="0" applyFont="1" applyFill="1" applyBorder="1" applyAlignment="1">
      <alignment horizontal="left"/>
    </xf>
    <xf numFmtId="0" fontId="26" fillId="0" borderId="8" xfId="0" applyFont="1" applyBorder="1" applyAlignment="1">
      <alignment horizontal="center" vertical="center" wrapText="1"/>
    </xf>
    <xf numFmtId="39" fontId="4" fillId="16" borderId="3" xfId="0" applyNumberFormat="1" applyFont="1" applyFill="1" applyBorder="1" applyAlignment="1" applyProtection="1">
      <alignment horizontal="right"/>
      <protection locked="0"/>
    </xf>
    <xf numFmtId="165" fontId="13" fillId="4" borderId="0" xfId="0" applyNumberFormat="1" applyFont="1" applyFill="1" applyProtection="1">
      <protection locked="0"/>
    </xf>
    <xf numFmtId="0" fontId="27" fillId="4" borderId="8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164" fontId="0" fillId="4" borderId="0" xfId="0" applyNumberFormat="1" applyFont="1" applyFill="1"/>
    <xf numFmtId="164" fontId="25" fillId="4" borderId="8" xfId="4" applyFont="1" applyFill="1" applyBorder="1" applyAlignment="1">
      <alignment horizontal="center" vertical="center"/>
    </xf>
    <xf numFmtId="164" fontId="25" fillId="4" borderId="8" xfId="0" applyNumberFormat="1" applyFont="1" applyFill="1" applyBorder="1" applyAlignment="1">
      <alignment horizontal="center" vertical="center"/>
    </xf>
    <xf numFmtId="164" fontId="27" fillId="4" borderId="8" xfId="0" applyNumberFormat="1" applyFont="1" applyFill="1" applyBorder="1" applyAlignment="1">
      <alignment horizontal="center" vertical="center"/>
    </xf>
    <xf numFmtId="0" fontId="12" fillId="13" borderId="3" xfId="0" applyFont="1" applyFill="1" applyBorder="1" applyAlignment="1" applyProtection="1">
      <alignment horizontal="left" vertical="center" wrapText="1"/>
      <protection locked="0"/>
    </xf>
    <xf numFmtId="39" fontId="4" fillId="10" borderId="3" xfId="0" applyNumberFormat="1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4" fontId="4" fillId="11" borderId="5" xfId="0" applyNumberFormat="1" applyFont="1" applyFill="1" applyBorder="1" applyAlignment="1" applyProtection="1">
      <alignment horizontal="left" vertical="center" wrapText="1"/>
      <protection locked="0"/>
    </xf>
    <xf numFmtId="4" fontId="4" fillId="11" borderId="6" xfId="0" applyNumberFormat="1" applyFont="1" applyFill="1" applyBorder="1" applyAlignment="1" applyProtection="1">
      <alignment horizontal="left" vertical="center" wrapText="1"/>
      <protection locked="0"/>
    </xf>
    <xf numFmtId="4" fontId="4" fillId="11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>
      <alignment horizontal="left" vertical="center"/>
    </xf>
    <xf numFmtId="0" fontId="4" fillId="10" borderId="3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justify" vertical="center" wrapText="1"/>
    </xf>
    <xf numFmtId="0" fontId="4" fillId="10" borderId="3" xfId="0" applyFont="1" applyFill="1" applyBorder="1" applyAlignment="1">
      <alignment horizontal="left"/>
    </xf>
    <xf numFmtId="0" fontId="12" fillId="12" borderId="4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/>
    </xf>
    <xf numFmtId="0" fontId="12" fillId="13" borderId="3" xfId="0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left" wrapText="1"/>
    </xf>
    <xf numFmtId="4" fontId="4" fillId="9" borderId="3" xfId="0" applyNumberFormat="1" applyFont="1" applyFill="1" applyBorder="1" applyAlignment="1">
      <alignment horizontal="left" vertical="center" wrapText="1"/>
    </xf>
    <xf numFmtId="0" fontId="12" fillId="14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4" fillId="9" borderId="3" xfId="0" applyNumberFormat="1" applyFont="1" applyFill="1" applyBorder="1" applyAlignment="1">
      <alignment horizontal="left" wrapText="1"/>
    </xf>
    <xf numFmtId="0" fontId="4" fillId="9" borderId="3" xfId="0" applyFont="1" applyFill="1" applyBorder="1" applyAlignment="1">
      <alignment horizontal="left" wrapText="1"/>
    </xf>
    <xf numFmtId="0" fontId="4" fillId="16" borderId="3" xfId="0" applyFont="1" applyFill="1" applyBorder="1" applyAlignment="1">
      <alignment horizontal="center"/>
    </xf>
    <xf numFmtId="0" fontId="4" fillId="7" borderId="3" xfId="0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>
      <alignment horizontal="left"/>
    </xf>
    <xf numFmtId="0" fontId="4" fillId="7" borderId="3" xfId="0" applyFont="1" applyFill="1" applyBorder="1" applyAlignment="1" applyProtection="1">
      <alignment horizontal="left"/>
      <protection locked="0"/>
    </xf>
    <xf numFmtId="4" fontId="4" fillId="16" borderId="3" xfId="0" applyNumberFormat="1" applyFont="1" applyFill="1" applyBorder="1" applyAlignment="1">
      <alignment horizontal="center"/>
    </xf>
    <xf numFmtId="0" fontId="4" fillId="15" borderId="3" xfId="0" applyFont="1" applyFill="1" applyBorder="1" applyAlignment="1">
      <alignment horizontal="left"/>
    </xf>
    <xf numFmtId="0" fontId="5" fillId="7" borderId="3" xfId="0" applyFont="1" applyFill="1" applyBorder="1" applyAlignment="1" applyProtection="1">
      <alignment horizontal="left"/>
      <protection locked="0"/>
    </xf>
    <xf numFmtId="0" fontId="4" fillId="8" borderId="3" xfId="0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Alignment="1" applyProtection="1">
      <alignment horizontal="center"/>
      <protection locked="0"/>
    </xf>
    <xf numFmtId="0" fontId="12" fillId="3" borderId="3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12" fillId="12" borderId="3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justify" vertical="center" wrapText="1"/>
    </xf>
    <xf numFmtId="0" fontId="9" fillId="9" borderId="3" xfId="0" applyFont="1" applyFill="1" applyBorder="1" applyAlignment="1">
      <alignment horizontal="left" vertical="center" wrapText="1" indent="1"/>
    </xf>
    <xf numFmtId="0" fontId="9" fillId="10" borderId="3" xfId="0" applyFont="1" applyFill="1" applyBorder="1" applyAlignment="1">
      <alignment horizontal="left" vertical="center" wrapText="1" indent="1"/>
    </xf>
    <xf numFmtId="0" fontId="22" fillId="4" borderId="7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4" fillId="8" borderId="3" xfId="0" applyFont="1" applyFill="1" applyBorder="1" applyAlignment="1">
      <alignment horizontal="justify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4" fillId="9" borderId="5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</cellXfs>
  <cellStyles count="5">
    <cellStyle name="Moeda" xfId="4" builtinId="4"/>
    <cellStyle name="Normal" xfId="0" builtinId="0"/>
    <cellStyle name="Título 1 1" xfId="1"/>
    <cellStyle name="Título 1 1 1" xfId="2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7"/>
  <sheetViews>
    <sheetView view="pageBreakPreview" topLeftCell="A115" zoomScaleNormal="100" zoomScaleSheetLayoutView="100" workbookViewId="0">
      <selection activeCell="J148" sqref="J148"/>
    </sheetView>
  </sheetViews>
  <sheetFormatPr defaultRowHeight="16.5"/>
  <cols>
    <col min="1" max="1" width="2.7109375" style="8" customWidth="1"/>
    <col min="2" max="2" width="8" style="8" customWidth="1"/>
    <col min="3" max="3" width="52.5703125" style="28" customWidth="1"/>
    <col min="4" max="4" width="9.85546875" style="28" customWidth="1"/>
    <col min="5" max="5" width="13.5703125" style="28" customWidth="1"/>
    <col min="6" max="6" width="16.28515625" style="28" customWidth="1"/>
    <col min="7" max="7" width="0.28515625" style="8" customWidth="1"/>
    <col min="8" max="16384" width="9.140625" style="8"/>
  </cols>
  <sheetData>
    <row r="1" spans="2:6" s="3" customFormat="1" ht="20.25">
      <c r="B1" s="143" t="s">
        <v>0</v>
      </c>
      <c r="C1" s="143"/>
      <c r="D1" s="143"/>
      <c r="E1" s="143"/>
      <c r="F1" s="143"/>
    </row>
    <row r="2" spans="2:6" s="3" customFormat="1" ht="20.25">
      <c r="B2" s="143" t="s">
        <v>165</v>
      </c>
      <c r="C2" s="143"/>
      <c r="D2" s="143"/>
      <c r="E2" s="143" t="s">
        <v>188</v>
      </c>
      <c r="F2" s="143"/>
    </row>
    <row r="3" spans="2:6" s="4" customFormat="1" ht="9" customHeight="1">
      <c r="B3" s="8"/>
      <c r="C3" s="8"/>
      <c r="D3" s="8"/>
      <c r="E3" s="8"/>
      <c r="F3" s="8"/>
    </row>
    <row r="4" spans="2:6" s="4" customFormat="1" ht="26.25">
      <c r="B4" s="145" t="s">
        <v>1</v>
      </c>
      <c r="C4" s="145"/>
      <c r="D4" s="145"/>
      <c r="E4" s="145"/>
      <c r="F4" s="145"/>
    </row>
    <row r="5" spans="2:6" s="4" customFormat="1" ht="9" customHeight="1">
      <c r="B5" s="8"/>
      <c r="C5" s="8"/>
      <c r="D5" s="8"/>
      <c r="E5" s="8"/>
      <c r="F5" s="8"/>
    </row>
    <row r="6" spans="2:6" s="4" customFormat="1" ht="15.95" customHeight="1">
      <c r="B6" s="146" t="s">
        <v>2</v>
      </c>
      <c r="C6" s="146"/>
      <c r="D6" s="146"/>
      <c r="E6" s="146"/>
      <c r="F6" s="146"/>
    </row>
    <row r="7" spans="2:6" s="4" customFormat="1" ht="15.95" customHeight="1">
      <c r="B7" s="142" t="s">
        <v>3</v>
      </c>
      <c r="C7" s="142"/>
      <c r="D7" s="138" t="s">
        <v>186</v>
      </c>
      <c r="E7" s="138"/>
      <c r="F7" s="138"/>
    </row>
    <row r="8" spans="2:6" s="4" customFormat="1" ht="15.75" customHeight="1">
      <c r="B8" s="139" t="s">
        <v>4</v>
      </c>
      <c r="C8" s="139"/>
      <c r="D8" s="140" t="s">
        <v>5</v>
      </c>
      <c r="E8" s="140"/>
      <c r="F8" s="29" t="s">
        <v>6</v>
      </c>
    </row>
    <row r="9" spans="2:6" s="4" customFormat="1" ht="8.25" customHeight="1">
      <c r="C9" s="5"/>
      <c r="D9" s="6"/>
      <c r="E9" s="6"/>
      <c r="F9" s="7"/>
    </row>
    <row r="10" spans="2:6" s="4" customFormat="1" ht="15.75" customHeight="1">
      <c r="B10" s="147" t="s">
        <v>7</v>
      </c>
      <c r="C10" s="147"/>
      <c r="D10" s="147"/>
      <c r="E10" s="147"/>
      <c r="F10" s="147"/>
    </row>
    <row r="11" spans="2:6" s="4" customFormat="1" ht="18" customHeight="1">
      <c r="B11" s="30" t="s">
        <v>8</v>
      </c>
      <c r="C11" s="142" t="s">
        <v>9</v>
      </c>
      <c r="D11" s="142"/>
      <c r="E11" s="142"/>
      <c r="F11" s="31" t="s">
        <v>10</v>
      </c>
    </row>
    <row r="12" spans="2:6" s="4" customFormat="1" ht="15.95" customHeight="1">
      <c r="B12" s="1" t="s">
        <v>11</v>
      </c>
      <c r="C12" s="32" t="s">
        <v>12</v>
      </c>
      <c r="D12" s="148"/>
      <c r="E12" s="148"/>
      <c r="F12" s="148"/>
    </row>
    <row r="13" spans="2:6" s="4" customFormat="1" ht="18.75" customHeight="1">
      <c r="B13" s="30" t="s">
        <v>13</v>
      </c>
      <c r="C13" s="142" t="s">
        <v>14</v>
      </c>
      <c r="D13" s="142"/>
      <c r="E13" s="142"/>
      <c r="F13" s="29" t="s">
        <v>175</v>
      </c>
    </row>
    <row r="14" spans="2:6" s="4" customFormat="1" ht="15.95" customHeight="1">
      <c r="B14" s="33" t="s">
        <v>15</v>
      </c>
      <c r="C14" s="144" t="s">
        <v>16</v>
      </c>
      <c r="D14" s="144"/>
      <c r="E14" s="144"/>
      <c r="F14" s="34">
        <v>12</v>
      </c>
    </row>
    <row r="15" spans="2:6" s="4" customFormat="1" ht="9" customHeight="1">
      <c r="B15" s="8"/>
      <c r="C15" s="8"/>
      <c r="D15" s="8"/>
      <c r="E15" s="8"/>
      <c r="F15" s="8"/>
    </row>
    <row r="16" spans="2:6" s="4" customFormat="1" ht="25.5">
      <c r="B16" s="35" t="s">
        <v>183</v>
      </c>
      <c r="C16" s="8"/>
      <c r="D16" s="8"/>
      <c r="E16" s="8"/>
      <c r="F16" s="8"/>
    </row>
    <row r="17" spans="2:6" s="4" customFormat="1">
      <c r="B17" s="30">
        <v>1</v>
      </c>
      <c r="C17" s="126" t="s">
        <v>17</v>
      </c>
      <c r="D17" s="126"/>
      <c r="E17" s="137"/>
      <c r="F17" s="137"/>
    </row>
    <row r="18" spans="2:6" s="4" customFormat="1">
      <c r="B18" s="30">
        <v>2</v>
      </c>
      <c r="C18" s="36" t="s">
        <v>18</v>
      </c>
      <c r="D18" s="137"/>
      <c r="E18" s="137"/>
      <c r="F18" s="137"/>
    </row>
    <row r="19" spans="2:6" s="4" customFormat="1" ht="15.95" customHeight="1">
      <c r="B19" s="30">
        <v>3</v>
      </c>
      <c r="C19" s="37" t="s">
        <v>19</v>
      </c>
      <c r="D19" s="141">
        <v>4942.82</v>
      </c>
      <c r="E19" s="137"/>
      <c r="F19" s="137"/>
    </row>
    <row r="20" spans="2:6" s="4" customFormat="1" ht="15" customHeight="1">
      <c r="B20" s="30">
        <v>4</v>
      </c>
      <c r="C20" s="36" t="s">
        <v>20</v>
      </c>
      <c r="D20" s="137"/>
      <c r="E20" s="137"/>
      <c r="F20" s="137"/>
    </row>
    <row r="21" spans="2:6" s="4" customFormat="1" ht="15" customHeight="1">
      <c r="B21" s="30">
        <v>5</v>
      </c>
      <c r="C21" s="126" t="s">
        <v>21</v>
      </c>
      <c r="D21" s="126"/>
      <c r="E21" s="126"/>
      <c r="F21" s="31">
        <v>43466</v>
      </c>
    </row>
    <row r="22" spans="2:6" s="4" customFormat="1" ht="12" customHeight="1">
      <c r="B22" s="38"/>
      <c r="C22" s="39"/>
      <c r="D22" s="39"/>
      <c r="E22" s="39"/>
      <c r="F22" s="40"/>
    </row>
    <row r="23" spans="2:6" s="4" customFormat="1" ht="15" customHeight="1">
      <c r="B23" s="117" t="s">
        <v>22</v>
      </c>
      <c r="C23" s="117"/>
      <c r="D23" s="117"/>
      <c r="E23" s="117"/>
      <c r="F23" s="117"/>
    </row>
    <row r="24" spans="2:6" s="4" customFormat="1" ht="15" customHeight="1">
      <c r="B24" s="30" t="s">
        <v>8</v>
      </c>
      <c r="C24" s="118" t="s">
        <v>23</v>
      </c>
      <c r="D24" s="118"/>
      <c r="E24" s="118"/>
      <c r="F24" s="44">
        <f>D19</f>
        <v>4942.82</v>
      </c>
    </row>
    <row r="25" spans="2:6" s="4" customFormat="1" ht="15" customHeight="1">
      <c r="B25" s="1" t="s">
        <v>11</v>
      </c>
      <c r="C25" s="119" t="s">
        <v>24</v>
      </c>
      <c r="D25" s="119"/>
      <c r="E25" s="119"/>
      <c r="F25" s="45"/>
    </row>
    <row r="26" spans="2:6" s="4" customFormat="1" ht="15" customHeight="1">
      <c r="B26" s="1" t="s">
        <v>13</v>
      </c>
      <c r="C26" s="124" t="s">
        <v>25</v>
      </c>
      <c r="D26" s="124"/>
      <c r="E26" s="124"/>
      <c r="F26" s="45"/>
    </row>
    <row r="27" spans="2:6" s="4" customFormat="1" ht="15" customHeight="1">
      <c r="B27" s="1" t="s">
        <v>15</v>
      </c>
      <c r="C27" s="119" t="s">
        <v>26</v>
      </c>
      <c r="D27" s="119"/>
      <c r="E27" s="119"/>
      <c r="F27" s="44">
        <v>998</v>
      </c>
    </row>
    <row r="28" spans="2:6" s="4" customFormat="1" ht="15.95" customHeight="1">
      <c r="B28" s="1" t="s">
        <v>27</v>
      </c>
      <c r="C28" s="124" t="s">
        <v>28</v>
      </c>
      <c r="D28" s="124"/>
      <c r="E28" s="124"/>
      <c r="F28" s="45"/>
    </row>
    <row r="29" spans="2:6" s="4" customFormat="1" ht="15.95" customHeight="1">
      <c r="B29" s="1" t="s">
        <v>29</v>
      </c>
      <c r="C29" s="120" t="s">
        <v>30</v>
      </c>
      <c r="D29" s="121"/>
      <c r="E29" s="122"/>
      <c r="F29" s="44"/>
    </row>
    <row r="30" spans="2:6" s="4" customFormat="1" ht="12" customHeight="1">
      <c r="B30" s="9"/>
      <c r="C30" s="9"/>
      <c r="D30" s="9"/>
      <c r="E30" s="10"/>
      <c r="F30" s="11"/>
    </row>
    <row r="31" spans="2:6" s="4" customFormat="1" ht="15.95" customHeight="1">
      <c r="B31" s="127" t="s">
        <v>31</v>
      </c>
      <c r="C31" s="128"/>
      <c r="D31" s="128"/>
      <c r="E31" s="46" t="s">
        <v>32</v>
      </c>
      <c r="F31" s="47" t="s">
        <v>33</v>
      </c>
    </row>
    <row r="32" spans="2:6" s="4" customFormat="1" ht="15.95" customHeight="1">
      <c r="B32" s="48" t="s">
        <v>8</v>
      </c>
      <c r="C32" s="96" t="s">
        <v>34</v>
      </c>
      <c r="D32" s="96"/>
      <c r="E32" s="64" t="s">
        <v>35</v>
      </c>
      <c r="F32" s="49">
        <v>22</v>
      </c>
    </row>
    <row r="33" spans="2:6" s="4" customFormat="1" ht="15.95" customHeight="1">
      <c r="B33" s="48" t="s">
        <v>11</v>
      </c>
      <c r="C33" s="129" t="s">
        <v>36</v>
      </c>
      <c r="D33" s="129"/>
      <c r="E33" s="73" t="s">
        <v>37</v>
      </c>
      <c r="F33" s="50">
        <v>10</v>
      </c>
    </row>
    <row r="34" spans="2:6" s="4" customFormat="1" ht="15.95" customHeight="1">
      <c r="B34" s="48" t="s">
        <v>13</v>
      </c>
      <c r="C34" s="126" t="s">
        <v>38</v>
      </c>
      <c r="D34" s="126"/>
      <c r="E34" s="64" t="s">
        <v>37</v>
      </c>
      <c r="F34" s="50">
        <v>30</v>
      </c>
    </row>
    <row r="35" spans="2:6" s="4" customFormat="1" ht="15.95" customHeight="1">
      <c r="B35" s="48" t="s">
        <v>15</v>
      </c>
      <c r="C35" s="129" t="s">
        <v>171</v>
      </c>
      <c r="D35" s="129"/>
      <c r="E35" s="73" t="s">
        <v>35</v>
      </c>
      <c r="F35" s="108"/>
    </row>
    <row r="36" spans="2:6" s="4" customFormat="1" ht="15.95" customHeight="1">
      <c r="B36" s="48" t="s">
        <v>27</v>
      </c>
      <c r="C36" s="106" t="s">
        <v>170</v>
      </c>
      <c r="D36" s="106"/>
      <c r="E36" s="64" t="s">
        <v>35</v>
      </c>
      <c r="F36" s="108"/>
    </row>
    <row r="37" spans="2:6" s="4" customFormat="1" ht="15.95" customHeight="1">
      <c r="B37" s="48" t="s">
        <v>29</v>
      </c>
      <c r="C37" s="129" t="s">
        <v>172</v>
      </c>
      <c r="D37" s="129"/>
      <c r="E37" s="73" t="s">
        <v>35</v>
      </c>
      <c r="F37" s="108"/>
    </row>
    <row r="38" spans="2:6" s="4" customFormat="1" ht="12" customHeight="1">
      <c r="B38" s="9"/>
      <c r="C38" s="9"/>
      <c r="D38" s="9"/>
      <c r="E38" s="10"/>
      <c r="F38" s="11"/>
    </row>
    <row r="39" spans="2:6" s="4" customFormat="1" ht="15.95" customHeight="1">
      <c r="B39" s="123" t="s">
        <v>39</v>
      </c>
      <c r="C39" s="123"/>
      <c r="D39" s="123"/>
      <c r="E39" s="123"/>
      <c r="F39" s="51" t="s">
        <v>40</v>
      </c>
    </row>
    <row r="40" spans="2:6" s="4" customFormat="1">
      <c r="B40" s="30" t="s">
        <v>8</v>
      </c>
      <c r="C40" s="124" t="s">
        <v>166</v>
      </c>
      <c r="D40" s="124"/>
      <c r="E40" s="124"/>
      <c r="F40" s="52"/>
    </row>
    <row r="41" spans="2:6" s="4" customFormat="1" ht="15.95" customHeight="1">
      <c r="B41" s="30" t="s">
        <v>11</v>
      </c>
      <c r="C41" s="119" t="s">
        <v>42</v>
      </c>
      <c r="D41" s="119"/>
      <c r="E41" s="119"/>
      <c r="F41" s="52"/>
    </row>
    <row r="42" spans="2:6" s="4" customFormat="1" ht="15.95" customHeight="1">
      <c r="B42" s="30" t="s">
        <v>13</v>
      </c>
      <c r="C42" s="124" t="s">
        <v>43</v>
      </c>
      <c r="D42" s="124"/>
      <c r="E42" s="124"/>
      <c r="F42" s="52"/>
    </row>
    <row r="43" spans="2:6" s="4" customFormat="1" ht="15.95" customHeight="1">
      <c r="B43" s="30" t="s">
        <v>15</v>
      </c>
      <c r="C43" s="120" t="s">
        <v>167</v>
      </c>
      <c r="D43" s="121"/>
      <c r="E43" s="122"/>
      <c r="F43" s="52"/>
    </row>
    <row r="44" spans="2:6" s="4" customFormat="1" ht="12" customHeight="1">
      <c r="B44" s="9"/>
      <c r="C44" s="9"/>
      <c r="D44" s="9"/>
      <c r="E44" s="10"/>
      <c r="F44" s="11"/>
    </row>
    <row r="45" spans="2:6" s="4" customFormat="1" ht="15.95" customHeight="1">
      <c r="B45" s="123" t="s">
        <v>44</v>
      </c>
      <c r="C45" s="123"/>
      <c r="D45" s="123"/>
      <c r="E45" s="123"/>
      <c r="F45" s="51" t="s">
        <v>45</v>
      </c>
    </row>
    <row r="46" spans="2:6" s="4" customFormat="1">
      <c r="B46" s="30" t="s">
        <v>8</v>
      </c>
      <c r="C46" s="120" t="s">
        <v>30</v>
      </c>
      <c r="D46" s="121"/>
      <c r="E46" s="122"/>
      <c r="F46" s="92"/>
    </row>
    <row r="47" spans="2:6" s="4" customFormat="1" ht="12" customHeight="1">
      <c r="B47" s="9"/>
      <c r="C47" s="9"/>
      <c r="D47" s="9"/>
      <c r="E47" s="10"/>
      <c r="F47" s="11"/>
    </row>
    <row r="48" spans="2:6" s="4" customFormat="1" ht="15.95" customHeight="1">
      <c r="B48" s="123" t="s">
        <v>46</v>
      </c>
      <c r="C48" s="123"/>
      <c r="D48" s="123"/>
      <c r="E48" s="123"/>
      <c r="F48" s="51" t="s">
        <v>45</v>
      </c>
    </row>
    <row r="49" spans="2:6" s="4" customFormat="1">
      <c r="B49" s="30" t="s">
        <v>8</v>
      </c>
      <c r="C49" s="124" t="s">
        <v>47</v>
      </c>
      <c r="D49" s="124"/>
      <c r="E49" s="124"/>
      <c r="F49" s="92">
        <v>5.31</v>
      </c>
    </row>
    <row r="50" spans="2:6" s="4" customFormat="1">
      <c r="B50" s="30" t="s">
        <v>11</v>
      </c>
      <c r="C50" s="124" t="s">
        <v>48</v>
      </c>
      <c r="D50" s="124"/>
      <c r="E50" s="124"/>
      <c r="F50" s="92">
        <v>7.2</v>
      </c>
    </row>
    <row r="51" spans="2:6" s="78" customFormat="1">
      <c r="B51" s="30" t="s">
        <v>13</v>
      </c>
      <c r="C51" s="124" t="s">
        <v>49</v>
      </c>
      <c r="D51" s="124"/>
      <c r="E51" s="124"/>
      <c r="F51" s="92">
        <v>0.65</v>
      </c>
    </row>
    <row r="52" spans="2:6" s="78" customFormat="1">
      <c r="B52" s="30" t="s">
        <v>15</v>
      </c>
      <c r="C52" s="124" t="s">
        <v>50</v>
      </c>
      <c r="D52" s="124"/>
      <c r="E52" s="124"/>
      <c r="F52" s="92">
        <v>3</v>
      </c>
    </row>
    <row r="53" spans="2:6" s="78" customFormat="1">
      <c r="B53" s="30" t="s">
        <v>27</v>
      </c>
      <c r="C53" s="124" t="s">
        <v>51</v>
      </c>
      <c r="D53" s="124"/>
      <c r="E53" s="124"/>
      <c r="F53" s="92">
        <v>5</v>
      </c>
    </row>
    <row r="54" spans="2:6">
      <c r="B54" s="14"/>
      <c r="C54" s="15"/>
      <c r="D54" s="15"/>
      <c r="E54" s="15"/>
      <c r="F54" s="16"/>
    </row>
    <row r="55" spans="2:6" ht="30" customHeight="1">
      <c r="B55" s="153" t="s">
        <v>52</v>
      </c>
      <c r="C55" s="153"/>
      <c r="D55" s="153"/>
      <c r="E55" s="153"/>
      <c r="F55" s="153"/>
    </row>
    <row r="56" spans="2:6" s="78" customFormat="1">
      <c r="B56" s="123" t="s">
        <v>182</v>
      </c>
      <c r="C56" s="123"/>
      <c r="D56" s="123"/>
      <c r="E56" s="123"/>
      <c r="F56" s="97">
        <v>2</v>
      </c>
    </row>
    <row r="57" spans="2:6" ht="25.5">
      <c r="B57" s="17"/>
      <c r="C57" s="3"/>
      <c r="D57" s="18"/>
      <c r="E57" s="13"/>
      <c r="F57" s="13"/>
    </row>
    <row r="58" spans="2:6">
      <c r="B58" s="79" t="s">
        <v>53</v>
      </c>
      <c r="C58" s="80"/>
      <c r="D58" s="80"/>
      <c r="E58" s="77"/>
      <c r="F58" s="77"/>
    </row>
    <row r="59" spans="2:6">
      <c r="B59" s="1">
        <v>1</v>
      </c>
      <c r="C59" s="130" t="s">
        <v>22</v>
      </c>
      <c r="D59" s="130"/>
      <c r="E59" s="130"/>
      <c r="F59" s="53" t="s">
        <v>40</v>
      </c>
    </row>
    <row r="60" spans="2:6">
      <c r="B60" s="1" t="s">
        <v>8</v>
      </c>
      <c r="C60" s="118" t="s">
        <v>54</v>
      </c>
      <c r="D60" s="118"/>
      <c r="E60" s="118"/>
      <c r="F60" s="43">
        <f>F24</f>
        <v>4942.82</v>
      </c>
    </row>
    <row r="61" spans="2:6" ht="15.75" customHeight="1">
      <c r="B61" s="1" t="s">
        <v>11</v>
      </c>
      <c r="C61" s="119" t="s">
        <v>55</v>
      </c>
      <c r="D61" s="119"/>
      <c r="E61" s="119"/>
      <c r="F61" s="74">
        <f>IF(F25*F24&gt;F26*F27,F25%*$F$60,0)</f>
        <v>0</v>
      </c>
    </row>
    <row r="62" spans="2:6" ht="15.75" customHeight="1">
      <c r="B62" s="1" t="s">
        <v>13</v>
      </c>
      <c r="C62" s="124" t="s">
        <v>56</v>
      </c>
      <c r="D62" s="124"/>
      <c r="E62" s="124"/>
      <c r="F62" s="43">
        <f>IF(F26*F27&gt;F25*F24,F27%*$F$26,0)</f>
        <v>0</v>
      </c>
    </row>
    <row r="63" spans="2:6">
      <c r="B63" s="1" t="s">
        <v>15</v>
      </c>
      <c r="C63" s="136" t="s">
        <v>57</v>
      </c>
      <c r="D63" s="136"/>
      <c r="E63" s="136"/>
      <c r="F63" s="74">
        <f>IF(F61&gt;F62,(($F$60+F61)/220)*7*15.2*F28%,(($F$60+F62)/220)*7*15.2*F28%)</f>
        <v>0</v>
      </c>
    </row>
    <row r="64" spans="2:6">
      <c r="B64" s="1" t="s">
        <v>27</v>
      </c>
      <c r="C64" s="124" t="s">
        <v>58</v>
      </c>
      <c r="D64" s="124"/>
      <c r="E64" s="124"/>
      <c r="F64" s="43">
        <f>IF(F61&gt;F62,((F60+F61)/220)*((60-52.5)/52.5)*7*15.2*F28%,((F60+F62)/220)*((60-52.5)/52.5)*7*15.2*F28%)</f>
        <v>0</v>
      </c>
    </row>
    <row r="65" spans="2:6" s="4" customFormat="1">
      <c r="B65" s="1" t="s">
        <v>29</v>
      </c>
      <c r="C65" s="135" t="str">
        <f>C29</f>
        <v>Outros (Especificar)</v>
      </c>
      <c r="D65" s="136"/>
      <c r="E65" s="136"/>
      <c r="F65" s="74">
        <f>F29</f>
        <v>0</v>
      </c>
    </row>
    <row r="66" spans="2:6" s="78" customFormat="1" ht="21" customHeight="1">
      <c r="B66" s="133" t="s">
        <v>59</v>
      </c>
      <c r="C66" s="133"/>
      <c r="D66" s="133"/>
      <c r="E66" s="133"/>
      <c r="F66" s="54">
        <f>SUM(F60:F65)</f>
        <v>4942.82</v>
      </c>
    </row>
    <row r="67" spans="2:6" s="78" customFormat="1">
      <c r="B67" s="12"/>
      <c r="C67" s="12"/>
      <c r="D67" s="12"/>
      <c r="E67" s="19"/>
      <c r="F67" s="19"/>
    </row>
    <row r="68" spans="2:6">
      <c r="B68" s="79" t="s">
        <v>60</v>
      </c>
      <c r="C68" s="80"/>
      <c r="D68" s="80"/>
      <c r="E68" s="81"/>
      <c r="F68" s="81"/>
    </row>
    <row r="69" spans="2:6">
      <c r="B69" s="79" t="s">
        <v>61</v>
      </c>
      <c r="C69" s="82"/>
      <c r="D69" s="83"/>
      <c r="E69" s="84"/>
      <c r="F69" s="84"/>
    </row>
    <row r="70" spans="2:6">
      <c r="B70" s="1" t="s">
        <v>62</v>
      </c>
      <c r="C70" s="123" t="s">
        <v>63</v>
      </c>
      <c r="D70" s="123"/>
      <c r="E70" s="53" t="s">
        <v>45</v>
      </c>
      <c r="F70" s="53" t="s">
        <v>40</v>
      </c>
    </row>
    <row r="71" spans="2:6" s="21" customFormat="1">
      <c r="B71" s="1" t="s">
        <v>8</v>
      </c>
      <c r="C71" s="124" t="s">
        <v>64</v>
      </c>
      <c r="D71" s="124"/>
      <c r="E71" s="65">
        <f>(1/12)*100</f>
        <v>8.33</v>
      </c>
      <c r="F71" s="66">
        <f>E71%*$F$66</f>
        <v>411.74</v>
      </c>
    </row>
    <row r="72" spans="2:6" s="21" customFormat="1">
      <c r="B72" s="2" t="s">
        <v>11</v>
      </c>
      <c r="C72" s="119" t="s">
        <v>65</v>
      </c>
      <c r="D72" s="119"/>
      <c r="E72" s="75">
        <f>(1/3)/12*100</f>
        <v>2.78</v>
      </c>
      <c r="F72" s="41">
        <f>E72%*$F$66</f>
        <v>137.41</v>
      </c>
    </row>
    <row r="73" spans="2:6" s="21" customFormat="1">
      <c r="B73" s="123" t="s">
        <v>66</v>
      </c>
      <c r="C73" s="123"/>
      <c r="D73" s="123"/>
      <c r="E73" s="55">
        <f>SUM(E71:E72)</f>
        <v>11.11</v>
      </c>
      <c r="F73" s="56">
        <f>SUM(F71:F72)</f>
        <v>549.15</v>
      </c>
    </row>
    <row r="74" spans="2:6" s="21" customFormat="1">
      <c r="B74" s="2" t="s">
        <v>13</v>
      </c>
      <c r="C74" s="125" t="s">
        <v>67</v>
      </c>
      <c r="D74" s="125"/>
      <c r="E74" s="75">
        <f>E87*E73%</f>
        <v>4.09</v>
      </c>
      <c r="F74" s="41">
        <f>E74%*$F$66</f>
        <v>202.16</v>
      </c>
    </row>
    <row r="75" spans="2:6" s="78" customFormat="1">
      <c r="B75" s="123" t="s">
        <v>59</v>
      </c>
      <c r="C75" s="123"/>
      <c r="D75" s="123"/>
      <c r="E75" s="55">
        <f>E73+E74</f>
        <v>15.2</v>
      </c>
      <c r="F75" s="57">
        <f>F73+F74</f>
        <v>751.31</v>
      </c>
    </row>
    <row r="76" spans="2:6" s="21" customFormat="1" ht="33" customHeight="1">
      <c r="B76" s="93"/>
      <c r="C76" s="93"/>
      <c r="D76" s="93"/>
      <c r="E76" s="94"/>
      <c r="F76" s="95"/>
    </row>
    <row r="77" spans="2:6">
      <c r="B77" s="154" t="s">
        <v>68</v>
      </c>
      <c r="C77" s="154"/>
      <c r="D77" s="154"/>
      <c r="E77" s="154"/>
      <c r="F77" s="154"/>
    </row>
    <row r="78" spans="2:6" s="4" customFormat="1">
      <c r="B78" s="1" t="s">
        <v>69</v>
      </c>
      <c r="C78" s="155" t="s">
        <v>70</v>
      </c>
      <c r="D78" s="155"/>
      <c r="E78" s="53" t="s">
        <v>45</v>
      </c>
      <c r="F78" s="53" t="s">
        <v>40</v>
      </c>
    </row>
    <row r="79" spans="2:6" s="4" customFormat="1">
      <c r="B79" s="1" t="s">
        <v>8</v>
      </c>
      <c r="C79" s="124" t="s">
        <v>71</v>
      </c>
      <c r="D79" s="124"/>
      <c r="E79" s="65">
        <v>20</v>
      </c>
      <c r="F79" s="66">
        <f t="shared" ref="F79:F86" si="0">E79%*$F$66</f>
        <v>988.56</v>
      </c>
    </row>
    <row r="80" spans="2:6" s="4" customFormat="1">
      <c r="B80" s="2" t="s">
        <v>11</v>
      </c>
      <c r="C80" s="119" t="s">
        <v>72</v>
      </c>
      <c r="D80" s="119"/>
      <c r="E80" s="76">
        <v>2.5</v>
      </c>
      <c r="F80" s="41">
        <f t="shared" si="0"/>
        <v>123.57</v>
      </c>
    </row>
    <row r="81" spans="2:7" s="4" customFormat="1">
      <c r="B81" s="2" t="s">
        <v>13</v>
      </c>
      <c r="C81" s="124" t="s">
        <v>73</v>
      </c>
      <c r="D81" s="124"/>
      <c r="E81" s="65">
        <v>3</v>
      </c>
      <c r="F81" s="66">
        <f t="shared" si="0"/>
        <v>148.28</v>
      </c>
    </row>
    <row r="82" spans="2:7" s="4" customFormat="1">
      <c r="B82" s="2" t="s">
        <v>15</v>
      </c>
      <c r="C82" s="119" t="s">
        <v>74</v>
      </c>
      <c r="D82" s="119"/>
      <c r="E82" s="75">
        <v>1.5</v>
      </c>
      <c r="F82" s="41">
        <f t="shared" si="0"/>
        <v>74.14</v>
      </c>
    </row>
    <row r="83" spans="2:7" s="4" customFormat="1">
      <c r="B83" s="2" t="s">
        <v>27</v>
      </c>
      <c r="C83" s="124" t="s">
        <v>75</v>
      </c>
      <c r="D83" s="124"/>
      <c r="E83" s="65">
        <v>1</v>
      </c>
      <c r="F83" s="66">
        <f t="shared" si="0"/>
        <v>49.43</v>
      </c>
    </row>
    <row r="84" spans="2:7">
      <c r="B84" s="2" t="s">
        <v>29</v>
      </c>
      <c r="C84" s="119" t="s">
        <v>76</v>
      </c>
      <c r="D84" s="119"/>
      <c r="E84" s="76">
        <v>0.6</v>
      </c>
      <c r="F84" s="41">
        <f t="shared" si="0"/>
        <v>29.66</v>
      </c>
    </row>
    <row r="85" spans="2:7">
      <c r="B85" s="2" t="s">
        <v>77</v>
      </c>
      <c r="C85" s="124" t="s">
        <v>78</v>
      </c>
      <c r="D85" s="124"/>
      <c r="E85" s="65">
        <v>0.2</v>
      </c>
      <c r="F85" s="66">
        <f t="shared" si="0"/>
        <v>9.89</v>
      </c>
    </row>
    <row r="86" spans="2:7" s="21" customFormat="1">
      <c r="B86" s="2" t="s">
        <v>79</v>
      </c>
      <c r="C86" s="119" t="s">
        <v>80</v>
      </c>
      <c r="D86" s="119"/>
      <c r="E86" s="76">
        <v>8</v>
      </c>
      <c r="F86" s="41">
        <f t="shared" si="0"/>
        <v>395.43</v>
      </c>
    </row>
    <row r="87" spans="2:7" s="78" customFormat="1" ht="15.75" customHeight="1">
      <c r="B87" s="123" t="s">
        <v>59</v>
      </c>
      <c r="C87" s="123"/>
      <c r="D87" s="123"/>
      <c r="E87" s="55">
        <f>SUM(E79:E86)</f>
        <v>36.799999999999997</v>
      </c>
      <c r="F87" s="57">
        <f>SUM(F79:F86)</f>
        <v>1818.96</v>
      </c>
    </row>
    <row r="88" spans="2:7" ht="15.75" customHeight="1">
      <c r="B88" s="93"/>
      <c r="C88" s="93"/>
      <c r="D88" s="93"/>
      <c r="E88" s="94"/>
      <c r="F88" s="95"/>
    </row>
    <row r="89" spans="2:7">
      <c r="B89" s="79" t="s">
        <v>81</v>
      </c>
      <c r="C89" s="85"/>
      <c r="D89" s="85"/>
      <c r="E89" s="85"/>
      <c r="F89" s="85"/>
    </row>
    <row r="90" spans="2:7" s="21" customFormat="1">
      <c r="B90" s="1" t="s">
        <v>82</v>
      </c>
      <c r="C90" s="130" t="s">
        <v>83</v>
      </c>
      <c r="D90" s="130"/>
      <c r="E90" s="130"/>
      <c r="F90" s="53" t="s">
        <v>40</v>
      </c>
    </row>
    <row r="91" spans="2:7" s="21" customFormat="1">
      <c r="B91" s="30" t="s">
        <v>8</v>
      </c>
      <c r="C91" s="124" t="s">
        <v>84</v>
      </c>
      <c r="D91" s="124"/>
      <c r="E91" s="124"/>
      <c r="F91" s="66">
        <f>IF(((F33*F32)-(6%*$F$24))&gt;0,((F33*F32)-(6%*$F$24)),0)</f>
        <v>0</v>
      </c>
      <c r="G91" s="109"/>
    </row>
    <row r="92" spans="2:7" s="21" customFormat="1" ht="15" customHeight="1">
      <c r="B92" s="30" t="s">
        <v>11</v>
      </c>
      <c r="C92" s="119" t="s">
        <v>85</v>
      </c>
      <c r="D92" s="119"/>
      <c r="E92" s="119"/>
      <c r="F92" s="41">
        <f>F34*F32</f>
        <v>660</v>
      </c>
    </row>
    <row r="93" spans="2:7" s="21" customFormat="1" ht="15" customHeight="1">
      <c r="B93" s="30" t="s">
        <v>13</v>
      </c>
      <c r="C93" s="118" t="s">
        <v>171</v>
      </c>
      <c r="D93" s="118"/>
      <c r="E93" s="118" t="s">
        <v>35</v>
      </c>
      <c r="F93" s="44">
        <f>F35</f>
        <v>0</v>
      </c>
    </row>
    <row r="94" spans="2:7" s="21" customFormat="1" ht="15" customHeight="1">
      <c r="B94" s="30" t="s">
        <v>15</v>
      </c>
      <c r="C94" s="119" t="s">
        <v>174</v>
      </c>
      <c r="D94" s="119"/>
      <c r="E94" s="119" t="s">
        <v>35</v>
      </c>
      <c r="F94" s="44">
        <f>F36</f>
        <v>0</v>
      </c>
    </row>
    <row r="95" spans="2:7" s="21" customFormat="1" ht="13.5" customHeight="1">
      <c r="B95" s="30" t="s">
        <v>27</v>
      </c>
      <c r="C95" s="118" t="s">
        <v>173</v>
      </c>
      <c r="D95" s="118"/>
      <c r="E95" s="118" t="s">
        <v>35</v>
      </c>
      <c r="F95" s="44">
        <f>F37</f>
        <v>0</v>
      </c>
    </row>
    <row r="96" spans="2:7" s="78" customFormat="1">
      <c r="B96" s="133" t="s">
        <v>59</v>
      </c>
      <c r="C96" s="133"/>
      <c r="D96" s="133"/>
      <c r="E96" s="133"/>
      <c r="F96" s="54">
        <f>SUM(F91:F95)</f>
        <v>660</v>
      </c>
    </row>
    <row r="97" spans="2:6" s="21" customFormat="1" ht="15" customHeight="1">
      <c r="B97" s="12"/>
      <c r="C97" s="12"/>
      <c r="D97" s="12"/>
      <c r="E97" s="19"/>
      <c r="F97" s="19"/>
    </row>
    <row r="98" spans="2:6" s="21" customFormat="1">
      <c r="B98" s="79" t="s">
        <v>86</v>
      </c>
      <c r="C98" s="82"/>
      <c r="D98" s="83"/>
      <c r="E98" s="84"/>
      <c r="F98" s="84"/>
    </row>
    <row r="99" spans="2:6" s="21" customFormat="1">
      <c r="B99" s="1">
        <v>3</v>
      </c>
      <c r="C99" s="123" t="s">
        <v>87</v>
      </c>
      <c r="D99" s="123"/>
      <c r="E99" s="53" t="s">
        <v>45</v>
      </c>
      <c r="F99" s="53" t="s">
        <v>40</v>
      </c>
    </row>
    <row r="100" spans="2:6" s="4" customFormat="1">
      <c r="B100" s="1" t="s">
        <v>8</v>
      </c>
      <c r="C100" s="124" t="s">
        <v>88</v>
      </c>
      <c r="D100" s="124"/>
      <c r="E100" s="65">
        <f>20.19%*1/12*100</f>
        <v>1.68</v>
      </c>
      <c r="F100" s="66">
        <f t="shared" ref="F100:F105" si="1">E100%*$F$66</f>
        <v>83.04</v>
      </c>
    </row>
    <row r="101" spans="2:6" s="21" customFormat="1">
      <c r="B101" s="2" t="s">
        <v>11</v>
      </c>
      <c r="C101" s="119" t="s">
        <v>89</v>
      </c>
      <c r="D101" s="119"/>
      <c r="E101" s="76">
        <f>E86%*E100</f>
        <v>0.13</v>
      </c>
      <c r="F101" s="41">
        <f t="shared" si="1"/>
        <v>6.43</v>
      </c>
    </row>
    <row r="102" spans="2:6" s="4" customFormat="1">
      <c r="B102" s="2" t="s">
        <v>13</v>
      </c>
      <c r="C102" s="124" t="s">
        <v>90</v>
      </c>
      <c r="D102" s="124"/>
      <c r="E102" s="65">
        <f>E100%*(40%+10%)*E86%*100</f>
        <v>7.0000000000000007E-2</v>
      </c>
      <c r="F102" s="66">
        <f t="shared" si="1"/>
        <v>3.46</v>
      </c>
    </row>
    <row r="103" spans="2:6" s="4" customFormat="1">
      <c r="B103" s="2" t="s">
        <v>15</v>
      </c>
      <c r="C103" s="119" t="s">
        <v>91</v>
      </c>
      <c r="D103" s="119"/>
      <c r="E103" s="76">
        <f>20.19%*(7/30)/12*100</f>
        <v>0.39</v>
      </c>
      <c r="F103" s="41">
        <f t="shared" si="1"/>
        <v>19.28</v>
      </c>
    </row>
    <row r="104" spans="2:6" s="4" customFormat="1">
      <c r="B104" s="2" t="s">
        <v>27</v>
      </c>
      <c r="C104" s="124" t="s">
        <v>92</v>
      </c>
      <c r="D104" s="124"/>
      <c r="E104" s="65">
        <f>E103%*E87</f>
        <v>0.14000000000000001</v>
      </c>
      <c r="F104" s="66">
        <f t="shared" si="1"/>
        <v>6.92</v>
      </c>
    </row>
    <row r="105" spans="2:6" s="4" customFormat="1">
      <c r="B105" s="2" t="s">
        <v>29</v>
      </c>
      <c r="C105" s="119" t="s">
        <v>93</v>
      </c>
      <c r="D105" s="119"/>
      <c r="E105" s="76">
        <f>E103%*(40%+10%)*E86%*100</f>
        <v>0.02</v>
      </c>
      <c r="F105" s="41">
        <f t="shared" si="1"/>
        <v>0.99</v>
      </c>
    </row>
    <row r="106" spans="2:6" s="4" customFormat="1" ht="15.95" customHeight="1">
      <c r="B106" s="123" t="s">
        <v>66</v>
      </c>
      <c r="C106" s="123"/>
      <c r="D106" s="123"/>
      <c r="E106" s="55">
        <f>ROUNDDOWN(SUM(E100:E105),2)</f>
        <v>2.4300000000000002</v>
      </c>
      <c r="F106" s="56">
        <f>SUM(F100:F105)</f>
        <v>120.12</v>
      </c>
    </row>
    <row r="107" spans="2:6" s="4" customFormat="1">
      <c r="B107" s="2" t="s">
        <v>77</v>
      </c>
      <c r="C107" s="119" t="s">
        <v>94</v>
      </c>
      <c r="D107" s="119"/>
      <c r="E107" s="75">
        <v>0</v>
      </c>
      <c r="F107" s="41">
        <f>E107%*$F$66</f>
        <v>0</v>
      </c>
    </row>
    <row r="108" spans="2:6" s="85" customFormat="1" ht="15.95" customHeight="1">
      <c r="B108" s="134" t="s">
        <v>59</v>
      </c>
      <c r="C108" s="134"/>
      <c r="D108" s="134"/>
      <c r="E108" s="58">
        <f>SUM(E106:E107)</f>
        <v>2.4300000000000002</v>
      </c>
      <c r="F108" s="59">
        <f>SUM(F106:F107)</f>
        <v>120.12</v>
      </c>
    </row>
    <row r="109" spans="2:6" s="85" customFormat="1" ht="15.95" customHeight="1">
      <c r="B109" s="12"/>
      <c r="C109" s="12"/>
      <c r="D109" s="12"/>
      <c r="E109" s="19"/>
      <c r="F109" s="19"/>
    </row>
    <row r="110" spans="2:6" s="4" customFormat="1">
      <c r="B110" s="79" t="s">
        <v>95</v>
      </c>
      <c r="C110" s="82"/>
      <c r="D110" s="83"/>
      <c r="E110" s="86"/>
      <c r="F110" s="86"/>
    </row>
    <row r="111" spans="2:6" s="4" customFormat="1" ht="15.95" customHeight="1">
      <c r="B111" s="79" t="s">
        <v>96</v>
      </c>
      <c r="C111" s="82"/>
      <c r="D111" s="83"/>
      <c r="E111" s="84"/>
      <c r="F111" s="84"/>
    </row>
    <row r="112" spans="2:6" s="4" customFormat="1" ht="15.95" customHeight="1">
      <c r="B112" s="1" t="s">
        <v>97</v>
      </c>
      <c r="C112" s="134" t="s">
        <v>44</v>
      </c>
      <c r="D112" s="134"/>
      <c r="E112" s="53" t="s">
        <v>45</v>
      </c>
      <c r="F112" s="53" t="s">
        <v>40</v>
      </c>
    </row>
    <row r="113" spans="2:6" s="4" customFormat="1" ht="15.95" customHeight="1">
      <c r="B113" s="2" t="s">
        <v>8</v>
      </c>
      <c r="C113" s="124" t="s">
        <v>98</v>
      </c>
      <c r="D113" s="124"/>
      <c r="E113" s="65">
        <f>(1/12)*100</f>
        <v>8.33</v>
      </c>
      <c r="F113" s="66">
        <f t="shared" ref="F113:F118" si="2">E113%*$F$66</f>
        <v>411.74</v>
      </c>
    </row>
    <row r="114" spans="2:6" s="4" customFormat="1">
      <c r="B114" s="2" t="s">
        <v>11</v>
      </c>
      <c r="C114" s="119" t="s">
        <v>44</v>
      </c>
      <c r="D114" s="119"/>
      <c r="E114" s="76">
        <f>(8/30)/12*100</f>
        <v>2.2200000000000002</v>
      </c>
      <c r="F114" s="41">
        <f t="shared" si="2"/>
        <v>109.73</v>
      </c>
    </row>
    <row r="115" spans="2:6" s="4" customFormat="1">
      <c r="B115" s="2" t="s">
        <v>13</v>
      </c>
      <c r="C115" s="124" t="s">
        <v>99</v>
      </c>
      <c r="D115" s="124"/>
      <c r="E115" s="65">
        <f>(((20/30)/12)*1.5%)*100</f>
        <v>0.08</v>
      </c>
      <c r="F115" s="66">
        <f t="shared" si="2"/>
        <v>3.95</v>
      </c>
    </row>
    <row r="116" spans="2:6" s="4" customFormat="1">
      <c r="B116" s="2" t="s">
        <v>15</v>
      </c>
      <c r="C116" s="119" t="s">
        <v>100</v>
      </c>
      <c r="D116" s="119"/>
      <c r="E116" s="76">
        <f>(15/30)/12*0.86%*100</f>
        <v>0.04</v>
      </c>
      <c r="F116" s="41">
        <f t="shared" si="2"/>
        <v>1.98</v>
      </c>
    </row>
    <row r="117" spans="2:6" s="4" customFormat="1">
      <c r="B117" s="2" t="s">
        <v>27</v>
      </c>
      <c r="C117" s="124" t="s">
        <v>101</v>
      </c>
      <c r="D117" s="124"/>
      <c r="E117" s="65">
        <f>((6/12)*36.8%*62.2%*81.2%*((1.86/31))/12)*100</f>
        <v>0.05</v>
      </c>
      <c r="F117" s="66">
        <f t="shared" si="2"/>
        <v>2.4700000000000002</v>
      </c>
    </row>
    <row r="118" spans="2:6" s="4" customFormat="1">
      <c r="B118" s="2" t="s">
        <v>29</v>
      </c>
      <c r="C118" s="132" t="str">
        <f>C46</f>
        <v>Outros (Especificar)</v>
      </c>
      <c r="D118" s="119"/>
      <c r="E118" s="91">
        <f>$F$46</f>
        <v>0</v>
      </c>
      <c r="F118" s="41">
        <f t="shared" si="2"/>
        <v>0</v>
      </c>
    </row>
    <row r="119" spans="2:6" s="4" customFormat="1" ht="15.75" customHeight="1">
      <c r="B119" s="123" t="s">
        <v>66</v>
      </c>
      <c r="C119" s="123"/>
      <c r="D119" s="123"/>
      <c r="E119" s="55">
        <f>SUM(E113:E118)</f>
        <v>10.72</v>
      </c>
      <c r="F119" s="56">
        <f>SUM(F113:F118)</f>
        <v>529.87</v>
      </c>
    </row>
    <row r="120" spans="2:6" s="21" customFormat="1">
      <c r="B120" s="2" t="s">
        <v>77</v>
      </c>
      <c r="C120" s="119" t="s">
        <v>102</v>
      </c>
      <c r="D120" s="119"/>
      <c r="E120" s="75">
        <v>0</v>
      </c>
      <c r="F120" s="41">
        <f>E120%*$F$66</f>
        <v>0</v>
      </c>
    </row>
    <row r="121" spans="2:6" s="85" customFormat="1" ht="15" customHeight="1">
      <c r="B121" s="134" t="s">
        <v>59</v>
      </c>
      <c r="C121" s="134"/>
      <c r="D121" s="134"/>
      <c r="E121" s="58">
        <f>SUM(E119:E120)</f>
        <v>10.72</v>
      </c>
      <c r="F121" s="60">
        <f>SUM(F119:F120)</f>
        <v>529.87</v>
      </c>
    </row>
    <row r="122" spans="2:6" s="4" customFormat="1">
      <c r="B122" s="93"/>
      <c r="C122" s="93"/>
      <c r="D122" s="93"/>
      <c r="E122" s="94"/>
      <c r="F122" s="95"/>
    </row>
    <row r="123" spans="2:6" s="4" customFormat="1">
      <c r="B123" s="79" t="s">
        <v>103</v>
      </c>
      <c r="C123" s="82"/>
      <c r="D123" s="83"/>
      <c r="E123" s="84"/>
      <c r="F123" s="84"/>
    </row>
    <row r="124" spans="2:6" s="4" customFormat="1">
      <c r="B124" s="1" t="s">
        <v>104</v>
      </c>
      <c r="C124" s="123" t="s">
        <v>105</v>
      </c>
      <c r="D124" s="123"/>
      <c r="E124" s="123"/>
      <c r="F124" s="53" t="s">
        <v>40</v>
      </c>
    </row>
    <row r="125" spans="2:6" s="4" customFormat="1">
      <c r="B125" s="1" t="s">
        <v>8</v>
      </c>
      <c r="C125" s="124" t="s">
        <v>106</v>
      </c>
      <c r="D125" s="124"/>
      <c r="E125" s="124"/>
      <c r="F125" s="43">
        <f>IF(F32=15,((F66)/220)*(1+50%)*15,0)</f>
        <v>0</v>
      </c>
    </row>
    <row r="126" spans="2:6" s="4" customFormat="1">
      <c r="B126" s="123" t="s">
        <v>66</v>
      </c>
      <c r="C126" s="123"/>
      <c r="D126" s="123"/>
      <c r="E126" s="123"/>
      <c r="F126" s="56">
        <f>SUM(F125)</f>
        <v>0</v>
      </c>
    </row>
    <row r="127" spans="2:6">
      <c r="B127" s="2" t="s">
        <v>11</v>
      </c>
      <c r="C127" s="124" t="s">
        <v>107</v>
      </c>
      <c r="D127" s="124"/>
      <c r="E127" s="124"/>
      <c r="F127" s="66">
        <f>E87%*$F$126</f>
        <v>0</v>
      </c>
    </row>
    <row r="128" spans="2:6" s="78" customFormat="1">
      <c r="B128" s="123" t="s">
        <v>59</v>
      </c>
      <c r="C128" s="123"/>
      <c r="D128" s="123"/>
      <c r="E128" s="123"/>
      <c r="F128" s="57">
        <f>SUM(F126:F127)</f>
        <v>0</v>
      </c>
    </row>
    <row r="129" spans="2:6" ht="15.75" customHeight="1">
      <c r="B129" s="20"/>
      <c r="C129" s="15"/>
      <c r="D129" s="22"/>
      <c r="E129" s="15"/>
      <c r="F129" s="23"/>
    </row>
    <row r="130" spans="2:6">
      <c r="B130" s="79" t="s">
        <v>108</v>
      </c>
      <c r="C130" s="82"/>
      <c r="D130" s="82"/>
      <c r="E130" s="84"/>
      <c r="F130" s="84"/>
    </row>
    <row r="131" spans="2:6">
      <c r="B131" s="1">
        <v>5</v>
      </c>
      <c r="C131" s="130" t="s">
        <v>39</v>
      </c>
      <c r="D131" s="130"/>
      <c r="E131" s="130"/>
      <c r="F131" s="53" t="s">
        <v>40</v>
      </c>
    </row>
    <row r="132" spans="2:6">
      <c r="B132" s="30" t="s">
        <v>8</v>
      </c>
      <c r="C132" s="124" t="s">
        <v>41</v>
      </c>
      <c r="D132" s="124"/>
      <c r="E132" s="124"/>
      <c r="F132" s="66">
        <f>F40</f>
        <v>0</v>
      </c>
    </row>
    <row r="133" spans="2:6">
      <c r="B133" s="30" t="s">
        <v>11</v>
      </c>
      <c r="C133" s="119" t="s">
        <v>42</v>
      </c>
      <c r="D133" s="119"/>
      <c r="E133" s="119"/>
      <c r="F133" s="41">
        <f>F41</f>
        <v>0</v>
      </c>
    </row>
    <row r="134" spans="2:6">
      <c r="B134" s="30" t="s">
        <v>13</v>
      </c>
      <c r="C134" s="124" t="s">
        <v>43</v>
      </c>
      <c r="D134" s="124"/>
      <c r="E134" s="124"/>
      <c r="F134" s="66">
        <f>F42</f>
        <v>0</v>
      </c>
    </row>
    <row r="135" spans="2:6">
      <c r="B135" s="30" t="s">
        <v>15</v>
      </c>
      <c r="C135" s="132" t="str">
        <f>C43</f>
        <v>EPI</v>
      </c>
      <c r="D135" s="119"/>
      <c r="E135" s="119"/>
      <c r="F135" s="41">
        <f>F43</f>
        <v>0</v>
      </c>
    </row>
    <row r="136" spans="2:6" s="78" customFormat="1" ht="15" customHeight="1">
      <c r="B136" s="133" t="s">
        <v>59</v>
      </c>
      <c r="C136" s="133"/>
      <c r="D136" s="133"/>
      <c r="E136" s="133"/>
      <c r="F136" s="54">
        <f>SUM(F132:F135)</f>
        <v>0</v>
      </c>
    </row>
    <row r="137" spans="2:6">
      <c r="B137" s="20"/>
      <c r="C137" s="15"/>
      <c r="D137" s="22"/>
      <c r="E137" s="15"/>
      <c r="F137" s="23"/>
    </row>
    <row r="138" spans="2:6">
      <c r="B138" s="131" t="s">
        <v>109</v>
      </c>
      <c r="C138" s="131"/>
      <c r="D138" s="131"/>
      <c r="E138" s="131"/>
      <c r="F138" s="131"/>
    </row>
    <row r="139" spans="2:6" ht="15.75" customHeight="1">
      <c r="B139" s="1">
        <v>6</v>
      </c>
      <c r="C139" s="123" t="s">
        <v>46</v>
      </c>
      <c r="D139" s="123"/>
      <c r="E139" s="53" t="s">
        <v>45</v>
      </c>
      <c r="F139" s="53" t="s">
        <v>40</v>
      </c>
    </row>
    <row r="140" spans="2:6">
      <c r="B140" s="1" t="s">
        <v>8</v>
      </c>
      <c r="C140" s="124" t="s">
        <v>47</v>
      </c>
      <c r="D140" s="124"/>
      <c r="E140" s="67">
        <f>$F$49</f>
        <v>5.31</v>
      </c>
      <c r="F140" s="66">
        <f>E140%*($F$66+$F$75+$F$87+$F$96+$F$128+$F$108+$F$121+$F$136)</f>
        <v>468.51</v>
      </c>
    </row>
    <row r="141" spans="2:6" ht="15.75" customHeight="1">
      <c r="B141" s="2" t="s">
        <v>11</v>
      </c>
      <c r="C141" s="119" t="s">
        <v>48</v>
      </c>
      <c r="D141" s="119"/>
      <c r="E141" s="70">
        <f>$F$50</f>
        <v>7.2</v>
      </c>
      <c r="F141" s="41">
        <f>E141%*($F$66+$F$75+$F$87+$F$96+$F$128+$F$108+$F$121+$F$136+F140)</f>
        <v>668.99</v>
      </c>
    </row>
    <row r="142" spans="2:6">
      <c r="B142" s="2" t="s">
        <v>13</v>
      </c>
      <c r="C142" s="124" t="s">
        <v>110</v>
      </c>
      <c r="D142" s="124"/>
      <c r="E142" s="67">
        <f>SUM(E143:E145)</f>
        <v>8.65</v>
      </c>
      <c r="F142" s="66">
        <f>SUM(F143:F145)</f>
        <v>861.59</v>
      </c>
    </row>
    <row r="143" spans="2:6" s="24" customFormat="1">
      <c r="B143" s="42" t="s">
        <v>111</v>
      </c>
      <c r="C143" s="151" t="s">
        <v>49</v>
      </c>
      <c r="D143" s="151"/>
      <c r="E143" s="71">
        <f>$F$51</f>
        <v>0.65</v>
      </c>
      <c r="F143" s="72">
        <f>E143%*($F$66+$F$75+$F$87+$F$96+$F$128+$F$108+$F$121+$F$136+$F$140+$F$141)</f>
        <v>64.739999999999995</v>
      </c>
    </row>
    <row r="144" spans="2:6" s="24" customFormat="1">
      <c r="B144" s="42" t="s">
        <v>112</v>
      </c>
      <c r="C144" s="152" t="s">
        <v>50</v>
      </c>
      <c r="D144" s="152"/>
      <c r="E144" s="68">
        <f>$F$52</f>
        <v>3</v>
      </c>
      <c r="F144" s="69">
        <f>E144%*($F$66+$F$75+$F$87+$F$96+$F$128+$F$108+$F$121+$F$136+$F$140+$F$141)</f>
        <v>298.82</v>
      </c>
    </row>
    <row r="145" spans="2:6" s="24" customFormat="1">
      <c r="B145" s="42" t="s">
        <v>113</v>
      </c>
      <c r="C145" s="151" t="s">
        <v>114</v>
      </c>
      <c r="D145" s="151"/>
      <c r="E145" s="71">
        <f>$F$53</f>
        <v>5</v>
      </c>
      <c r="F145" s="72">
        <f>E145%*($F$66+$F$75+$F$87+$F$96+$F$128+$F$108+$F$121+$F$136+$F$140+$F$141)</f>
        <v>498.03</v>
      </c>
    </row>
    <row r="146" spans="2:6" s="24" customFormat="1">
      <c r="B146" s="123" t="s">
        <v>66</v>
      </c>
      <c r="C146" s="123"/>
      <c r="D146" s="123"/>
      <c r="E146" s="55">
        <f>E140+E142+E141</f>
        <v>21.16</v>
      </c>
      <c r="F146" s="61">
        <f>F140+F142+F141</f>
        <v>1999.09</v>
      </c>
    </row>
    <row r="147" spans="2:6" s="24" customFormat="1">
      <c r="B147" s="2" t="s">
        <v>15</v>
      </c>
      <c r="C147" s="119" t="s">
        <v>115</v>
      </c>
      <c r="D147" s="119"/>
      <c r="E147" s="75">
        <v>0</v>
      </c>
      <c r="F147" s="41">
        <v>0</v>
      </c>
    </row>
    <row r="148" spans="2:6" s="90" customFormat="1">
      <c r="B148" s="123" t="s">
        <v>59</v>
      </c>
      <c r="C148" s="123"/>
      <c r="D148" s="123"/>
      <c r="E148" s="62">
        <f>SUM(E146:E147)</f>
        <v>21.16</v>
      </c>
      <c r="F148" s="61">
        <f>SUM(F146:F147)</f>
        <v>1999.09</v>
      </c>
    </row>
    <row r="149" spans="2:6" s="25" customFormat="1" ht="20.25" customHeight="1">
      <c r="B149" s="20"/>
      <c r="C149" s="15"/>
      <c r="D149" s="15"/>
      <c r="E149" s="3"/>
      <c r="F149" s="3"/>
    </row>
    <row r="150" spans="2:6" s="26" customFormat="1" ht="20.25">
      <c r="B150" s="87" t="s">
        <v>116</v>
      </c>
      <c r="C150" s="88"/>
      <c r="D150" s="88"/>
      <c r="E150" s="88"/>
      <c r="F150" s="89"/>
    </row>
    <row r="151" spans="2:6" s="27" customFormat="1">
      <c r="B151" s="134" t="s">
        <v>117</v>
      </c>
      <c r="C151" s="134"/>
      <c r="D151" s="134"/>
      <c r="E151" s="134"/>
      <c r="F151" s="53" t="s">
        <v>40</v>
      </c>
    </row>
    <row r="152" spans="2:6" s="27" customFormat="1">
      <c r="B152" s="1" t="s">
        <v>8</v>
      </c>
      <c r="C152" s="124" t="s">
        <v>118</v>
      </c>
      <c r="D152" s="124"/>
      <c r="E152" s="124"/>
      <c r="F152" s="66">
        <f>F66</f>
        <v>4942.82</v>
      </c>
    </row>
    <row r="153" spans="2:6" s="27" customFormat="1">
      <c r="B153" s="2" t="s">
        <v>11</v>
      </c>
      <c r="C153" s="119" t="s">
        <v>119</v>
      </c>
      <c r="D153" s="119"/>
      <c r="E153" s="119"/>
      <c r="F153" s="41">
        <f>F75+F87+F96</f>
        <v>3230.27</v>
      </c>
    </row>
    <row r="154" spans="2:6" s="27" customFormat="1">
      <c r="B154" s="2" t="s">
        <v>13</v>
      </c>
      <c r="C154" s="124" t="s">
        <v>120</v>
      </c>
      <c r="D154" s="124"/>
      <c r="E154" s="124"/>
      <c r="F154" s="66">
        <f>F108</f>
        <v>120.12</v>
      </c>
    </row>
    <row r="155" spans="2:6" s="27" customFormat="1">
      <c r="B155" s="2" t="s">
        <v>15</v>
      </c>
      <c r="C155" s="119" t="s">
        <v>121</v>
      </c>
      <c r="D155" s="119"/>
      <c r="E155" s="119"/>
      <c r="F155" s="41">
        <f>F121+F128</f>
        <v>529.87</v>
      </c>
    </row>
    <row r="156" spans="2:6" s="24" customFormat="1">
      <c r="B156" s="2" t="s">
        <v>27</v>
      </c>
      <c r="C156" s="124" t="s">
        <v>122</v>
      </c>
      <c r="D156" s="124"/>
      <c r="E156" s="124"/>
      <c r="F156" s="66">
        <f>F136</f>
        <v>0</v>
      </c>
    </row>
    <row r="157" spans="2:6">
      <c r="B157" s="2" t="s">
        <v>123</v>
      </c>
      <c r="C157" s="119" t="s">
        <v>124</v>
      </c>
      <c r="D157" s="119"/>
      <c r="E157" s="119"/>
      <c r="F157" s="41">
        <f>F140+F141</f>
        <v>1137.5</v>
      </c>
    </row>
    <row r="158" spans="2:6">
      <c r="B158" s="134" t="s">
        <v>66</v>
      </c>
      <c r="C158" s="134"/>
      <c r="D158" s="134"/>
      <c r="E158" s="134"/>
      <c r="F158" s="61">
        <f>SUM(F151:F157)</f>
        <v>9960.58</v>
      </c>
    </row>
    <row r="159" spans="2:6">
      <c r="B159" s="2" t="s">
        <v>125</v>
      </c>
      <c r="C159" s="119" t="s">
        <v>126</v>
      </c>
      <c r="D159" s="119"/>
      <c r="E159" s="119"/>
      <c r="F159" s="41">
        <f>F142</f>
        <v>861.59</v>
      </c>
    </row>
    <row r="160" spans="2:6">
      <c r="B160" s="2" t="s">
        <v>127</v>
      </c>
      <c r="C160" s="124" t="s">
        <v>128</v>
      </c>
      <c r="D160" s="124"/>
      <c r="E160" s="124"/>
      <c r="F160" s="66">
        <f>F147</f>
        <v>0</v>
      </c>
    </row>
    <row r="161" spans="2:6" ht="15.75" customHeight="1">
      <c r="B161" s="134" t="s">
        <v>129</v>
      </c>
      <c r="C161" s="134"/>
      <c r="D161" s="134"/>
      <c r="E161" s="134"/>
      <c r="F161" s="61">
        <f>F158+F159+F160</f>
        <v>10822.17</v>
      </c>
    </row>
    <row r="162" spans="2:6" s="78" customFormat="1">
      <c r="B162" s="134" t="s">
        <v>181</v>
      </c>
      <c r="C162" s="134"/>
      <c r="D162" s="134"/>
      <c r="E162" s="134"/>
      <c r="F162" s="61">
        <f>F161*F56</f>
        <v>21644.34</v>
      </c>
    </row>
    <row r="163" spans="2:6">
      <c r="B163" s="20"/>
      <c r="C163" s="15"/>
      <c r="D163" s="15"/>
      <c r="E163" s="15"/>
      <c r="F163" s="23"/>
    </row>
    <row r="164" spans="2:6" ht="20.25">
      <c r="B164" s="87" t="s">
        <v>130</v>
      </c>
      <c r="C164" s="88"/>
      <c r="D164" s="88"/>
      <c r="E164" s="88"/>
      <c r="F164" s="89"/>
    </row>
    <row r="165" spans="2:6">
      <c r="B165" s="134" t="s">
        <v>131</v>
      </c>
      <c r="C165" s="134"/>
      <c r="D165" s="134"/>
      <c r="E165" s="134"/>
      <c r="F165" s="53" t="s">
        <v>45</v>
      </c>
    </row>
    <row r="166" spans="2:6">
      <c r="B166" s="2" t="s">
        <v>62</v>
      </c>
      <c r="C166" s="124" t="s">
        <v>63</v>
      </c>
      <c r="D166" s="124"/>
      <c r="E166" s="124"/>
      <c r="F166" s="66">
        <f>E75</f>
        <v>15.2</v>
      </c>
    </row>
    <row r="167" spans="2:6">
      <c r="B167" s="1" t="s">
        <v>69</v>
      </c>
      <c r="C167" s="119" t="s">
        <v>132</v>
      </c>
      <c r="D167" s="119"/>
      <c r="E167" s="119"/>
      <c r="F167" s="41">
        <f>E87</f>
        <v>36.799999999999997</v>
      </c>
    </row>
    <row r="168" spans="2:6">
      <c r="B168" s="2">
        <v>3</v>
      </c>
      <c r="C168" s="124" t="s">
        <v>87</v>
      </c>
      <c r="D168" s="124"/>
      <c r="E168" s="124"/>
      <c r="F168" s="66">
        <f>E108</f>
        <v>2.4300000000000002</v>
      </c>
    </row>
    <row r="169" spans="2:6">
      <c r="B169" s="2" t="s">
        <v>97</v>
      </c>
      <c r="C169" s="119" t="s">
        <v>133</v>
      </c>
      <c r="D169" s="119"/>
      <c r="E169" s="119"/>
      <c r="F169" s="41">
        <f>E121</f>
        <v>10.72</v>
      </c>
    </row>
    <row r="170" spans="2:6">
      <c r="B170" s="134" t="s">
        <v>59</v>
      </c>
      <c r="C170" s="134"/>
      <c r="D170" s="134"/>
      <c r="E170" s="134"/>
      <c r="F170" s="61">
        <f>SUM(F166:F169)</f>
        <v>65.150000000000006</v>
      </c>
    </row>
    <row r="171" spans="2:6" ht="9" customHeight="1">
      <c r="B171" s="20"/>
      <c r="C171" s="15"/>
      <c r="D171" s="15"/>
      <c r="E171" s="15"/>
      <c r="F171" s="23"/>
    </row>
    <row r="172" spans="2:6" ht="20.25">
      <c r="B172" s="87" t="s">
        <v>134</v>
      </c>
      <c r="C172" s="88"/>
      <c r="D172" s="88"/>
      <c r="E172" s="88"/>
      <c r="F172" s="89"/>
    </row>
    <row r="173" spans="2:6">
      <c r="B173" s="63" t="s">
        <v>135</v>
      </c>
      <c r="C173" s="149" t="s">
        <v>136</v>
      </c>
      <c r="D173" s="149"/>
      <c r="E173" s="149"/>
      <c r="F173" s="149"/>
    </row>
    <row r="174" spans="2:6">
      <c r="B174" s="2" t="s">
        <v>137</v>
      </c>
      <c r="C174" s="150" t="s">
        <v>138</v>
      </c>
      <c r="D174" s="150"/>
      <c r="E174" s="150"/>
      <c r="F174" s="150"/>
    </row>
    <row r="175" spans="2:6" ht="30.75" customHeight="1">
      <c r="B175" s="2" t="s">
        <v>139</v>
      </c>
      <c r="C175" s="156" t="s">
        <v>140</v>
      </c>
      <c r="D175" s="156"/>
      <c r="E175" s="156"/>
      <c r="F175" s="156"/>
    </row>
    <row r="176" spans="2:6">
      <c r="B176" s="2" t="s">
        <v>141</v>
      </c>
      <c r="C176" s="150" t="s">
        <v>142</v>
      </c>
      <c r="D176" s="150"/>
      <c r="E176" s="150"/>
      <c r="F176" s="150"/>
    </row>
    <row r="177" spans="2:6" ht="32.25" customHeight="1">
      <c r="B177" s="2" t="s">
        <v>143</v>
      </c>
      <c r="C177" s="156" t="s">
        <v>144</v>
      </c>
      <c r="D177" s="156"/>
      <c r="E177" s="156"/>
      <c r="F177" s="156"/>
    </row>
    <row r="178" spans="2:6">
      <c r="B178" s="2" t="s">
        <v>145</v>
      </c>
      <c r="C178" s="150" t="s">
        <v>146</v>
      </c>
      <c r="D178" s="150"/>
      <c r="E178" s="150"/>
      <c r="F178" s="150"/>
    </row>
    <row r="179" spans="2:6">
      <c r="B179" s="2" t="s">
        <v>147</v>
      </c>
      <c r="C179" s="156" t="s">
        <v>148</v>
      </c>
      <c r="D179" s="156"/>
      <c r="E179" s="156"/>
      <c r="F179" s="156"/>
    </row>
    <row r="180" spans="2:6">
      <c r="B180" s="2" t="s">
        <v>149</v>
      </c>
      <c r="C180" s="150" t="s">
        <v>150</v>
      </c>
      <c r="D180" s="150"/>
      <c r="E180" s="150"/>
      <c r="F180" s="150"/>
    </row>
    <row r="181" spans="2:6">
      <c r="B181" s="2" t="s">
        <v>151</v>
      </c>
      <c r="C181" s="156" t="s">
        <v>152</v>
      </c>
      <c r="D181" s="156"/>
      <c r="E181" s="156"/>
      <c r="F181" s="156"/>
    </row>
    <row r="182" spans="2:6" ht="33" customHeight="1">
      <c r="B182" s="2" t="s">
        <v>153</v>
      </c>
      <c r="C182" s="150" t="s">
        <v>154</v>
      </c>
      <c r="D182" s="150"/>
      <c r="E182" s="150"/>
      <c r="F182" s="150"/>
    </row>
    <row r="183" spans="2:6" ht="33" customHeight="1">
      <c r="B183" s="2" t="s">
        <v>155</v>
      </c>
      <c r="C183" s="156" t="s">
        <v>156</v>
      </c>
      <c r="D183" s="156"/>
      <c r="E183" s="156"/>
      <c r="F183" s="156"/>
    </row>
    <row r="184" spans="2:6" ht="54" customHeight="1">
      <c r="B184" s="2" t="s">
        <v>157</v>
      </c>
      <c r="C184" s="150" t="s">
        <v>158</v>
      </c>
      <c r="D184" s="150"/>
      <c r="E184" s="150"/>
      <c r="F184" s="150"/>
    </row>
    <row r="185" spans="2:6" ht="66" customHeight="1">
      <c r="B185" s="2" t="s">
        <v>159</v>
      </c>
      <c r="C185" s="156" t="s">
        <v>160</v>
      </c>
      <c r="D185" s="156"/>
      <c r="E185" s="156"/>
      <c r="F185" s="156"/>
    </row>
    <row r="186" spans="2:6" ht="86.25" customHeight="1">
      <c r="B186" s="2" t="s">
        <v>161</v>
      </c>
      <c r="C186" s="150" t="s">
        <v>162</v>
      </c>
      <c r="D186" s="150"/>
      <c r="E186" s="150"/>
      <c r="F186" s="150"/>
    </row>
    <row r="187" spans="2:6" ht="66.75" customHeight="1">
      <c r="B187" s="2" t="s">
        <v>163</v>
      </c>
      <c r="C187" s="156" t="s">
        <v>164</v>
      </c>
      <c r="D187" s="156"/>
      <c r="E187" s="156"/>
      <c r="F187" s="156"/>
    </row>
  </sheetData>
  <mergeCells count="154">
    <mergeCell ref="C153:E153"/>
    <mergeCell ref="C142:D142"/>
    <mergeCell ref="C114:D114"/>
    <mergeCell ref="C116:D116"/>
    <mergeCell ref="C112:D112"/>
    <mergeCell ref="C102:D102"/>
    <mergeCell ref="B106:D106"/>
    <mergeCell ref="B108:D108"/>
    <mergeCell ref="C105:D105"/>
    <mergeCell ref="B148:D148"/>
    <mergeCell ref="B151:E151"/>
    <mergeCell ref="C152:E152"/>
    <mergeCell ref="C187:F187"/>
    <mergeCell ref="C179:F179"/>
    <mergeCell ref="C180:F180"/>
    <mergeCell ref="C181:F181"/>
    <mergeCell ref="C182:F182"/>
    <mergeCell ref="C183:F183"/>
    <mergeCell ref="C185:F185"/>
    <mergeCell ref="C178:F178"/>
    <mergeCell ref="C175:F175"/>
    <mergeCell ref="C184:F184"/>
    <mergeCell ref="C186:F186"/>
    <mergeCell ref="C176:F176"/>
    <mergeCell ref="C177:F177"/>
    <mergeCell ref="C35:D35"/>
    <mergeCell ref="C51:E51"/>
    <mergeCell ref="B48:E48"/>
    <mergeCell ref="C49:E49"/>
    <mergeCell ref="B45:E45"/>
    <mergeCell ref="C46:E46"/>
    <mergeCell ref="B55:F55"/>
    <mergeCell ref="C113:D113"/>
    <mergeCell ref="C104:D104"/>
    <mergeCell ref="B56:E56"/>
    <mergeCell ref="C61:E61"/>
    <mergeCell ref="C95:E95"/>
    <mergeCell ref="C62:E62"/>
    <mergeCell ref="C63:E63"/>
    <mergeCell ref="C64:E64"/>
    <mergeCell ref="C72:D72"/>
    <mergeCell ref="B75:D75"/>
    <mergeCell ref="B77:F77"/>
    <mergeCell ref="C78:D78"/>
    <mergeCell ref="B73:D73"/>
    <mergeCell ref="C79:D79"/>
    <mergeCell ref="B87:D87"/>
    <mergeCell ref="C90:E90"/>
    <mergeCell ref="C81:D81"/>
    <mergeCell ref="C156:E156"/>
    <mergeCell ref="C139:D139"/>
    <mergeCell ref="C140:D140"/>
    <mergeCell ref="C141:D141"/>
    <mergeCell ref="B146:D146"/>
    <mergeCell ref="C115:D115"/>
    <mergeCell ref="C124:E124"/>
    <mergeCell ref="C125:E125"/>
    <mergeCell ref="C120:D120"/>
    <mergeCell ref="B128:E128"/>
    <mergeCell ref="C127:E127"/>
    <mergeCell ref="C147:D147"/>
    <mergeCell ref="C145:D145"/>
    <mergeCell ref="C144:D144"/>
    <mergeCell ref="B126:E126"/>
    <mergeCell ref="B136:E136"/>
    <mergeCell ref="C143:D143"/>
    <mergeCell ref="C117:D117"/>
    <mergeCell ref="C131:E131"/>
    <mergeCell ref="C132:E132"/>
    <mergeCell ref="C133:E133"/>
    <mergeCell ref="C154:E154"/>
    <mergeCell ref="C155:E155"/>
    <mergeCell ref="C118:D118"/>
    <mergeCell ref="C169:E169"/>
    <mergeCell ref="B158:E158"/>
    <mergeCell ref="C173:F173"/>
    <mergeCell ref="C174:F174"/>
    <mergeCell ref="B165:E165"/>
    <mergeCell ref="C166:E166"/>
    <mergeCell ref="C167:E167"/>
    <mergeCell ref="C168:E168"/>
    <mergeCell ref="C157:E157"/>
    <mergeCell ref="B170:E170"/>
    <mergeCell ref="B162:E162"/>
    <mergeCell ref="C159:E159"/>
    <mergeCell ref="C160:E160"/>
    <mergeCell ref="B161:E161"/>
    <mergeCell ref="B1:F1"/>
    <mergeCell ref="B2:D2"/>
    <mergeCell ref="E2:F2"/>
    <mergeCell ref="C11:E11"/>
    <mergeCell ref="C14:E14"/>
    <mergeCell ref="B4:F4"/>
    <mergeCell ref="B6:F6"/>
    <mergeCell ref="B7:C7"/>
    <mergeCell ref="B10:F10"/>
    <mergeCell ref="D12:F12"/>
    <mergeCell ref="D20:F20"/>
    <mergeCell ref="D7:F7"/>
    <mergeCell ref="B8:C8"/>
    <mergeCell ref="D8:E8"/>
    <mergeCell ref="D19:F19"/>
    <mergeCell ref="C17:D17"/>
    <mergeCell ref="E17:F17"/>
    <mergeCell ref="D18:F18"/>
    <mergeCell ref="C13:E13"/>
    <mergeCell ref="C53:E53"/>
    <mergeCell ref="B138:F138"/>
    <mergeCell ref="C135:E135"/>
    <mergeCell ref="C134:E134"/>
    <mergeCell ref="C101:D101"/>
    <mergeCell ref="C93:E93"/>
    <mergeCell ref="C94:E94"/>
    <mergeCell ref="C80:D80"/>
    <mergeCell ref="C99:D99"/>
    <mergeCell ref="C100:D100"/>
    <mergeCell ref="B96:E96"/>
    <mergeCell ref="C92:E92"/>
    <mergeCell ref="C91:E91"/>
    <mergeCell ref="C82:D82"/>
    <mergeCell ref="C83:D83"/>
    <mergeCell ref="C84:D84"/>
    <mergeCell ref="C85:D85"/>
    <mergeCell ref="C86:D86"/>
    <mergeCell ref="B66:E66"/>
    <mergeCell ref="C103:D103"/>
    <mergeCell ref="C107:D107"/>
    <mergeCell ref="B119:D119"/>
    <mergeCell ref="B121:D121"/>
    <mergeCell ref="C65:E65"/>
    <mergeCell ref="B23:F23"/>
    <mergeCell ref="C24:E24"/>
    <mergeCell ref="C25:E25"/>
    <mergeCell ref="C29:E29"/>
    <mergeCell ref="C70:D70"/>
    <mergeCell ref="C71:D71"/>
    <mergeCell ref="C74:D74"/>
    <mergeCell ref="C60:E60"/>
    <mergeCell ref="C21:E21"/>
    <mergeCell ref="C26:E26"/>
    <mergeCell ref="C28:E28"/>
    <mergeCell ref="C27:E27"/>
    <mergeCell ref="C40:E40"/>
    <mergeCell ref="C41:E41"/>
    <mergeCell ref="B31:D31"/>
    <mergeCell ref="C33:D33"/>
    <mergeCell ref="C34:D34"/>
    <mergeCell ref="C59:E59"/>
    <mergeCell ref="C37:D37"/>
    <mergeCell ref="B39:E39"/>
    <mergeCell ref="C43:E43"/>
    <mergeCell ref="C42:E42"/>
    <mergeCell ref="C50:E50"/>
    <mergeCell ref="C52:E52"/>
  </mergeCells>
  <dataValidations count="5">
    <dataValidation type="decimal" allowBlank="1" showInputMessage="1" showErrorMessage="1" errorTitle="Erro na inserção de dados." error="O percentual máximo de lucro é de 7,20%, conforme estudos realizados pela Auditoria Interna do MPU." sqref="F50">
      <formula1>0</formula1>
      <formula2>7.2</formula2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3">
      <formula1>2</formula1>
      <formula2>5</formula2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F32">
      <formula1>"15,22"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1">
      <formula1>0.65</formula1>
    </dataValidation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2">
      <formula1>3</formula1>
    </dataValidation>
  </dataValidations>
  <pageMargins left="0.511811024" right="0.511811024" top="0.78740157499999996" bottom="0.78740157499999996" header="0.31496062000000002" footer="0.31496062000000002"/>
  <pageSetup paperSize="9" scale="91" fitToHeight="0" orientation="portrait" r:id="rId1"/>
  <ignoredErrors>
    <ignoredError sqref="F106 F119 F73" formula="1"/>
    <ignoredError sqref="F83 F140:F146 E146 F151:F161 E148 F148:F150" evalError="1"/>
    <ignoredError sqref="F6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7"/>
  <sheetViews>
    <sheetView view="pageBreakPreview" topLeftCell="A160" zoomScaleNormal="100" zoomScaleSheetLayoutView="100" workbookViewId="0">
      <selection activeCell="F147" sqref="F147"/>
    </sheetView>
  </sheetViews>
  <sheetFormatPr defaultRowHeight="16.5"/>
  <cols>
    <col min="1" max="1" width="2.7109375" style="8" customWidth="1"/>
    <col min="2" max="2" width="8" style="8" customWidth="1"/>
    <col min="3" max="3" width="52.5703125" style="28" customWidth="1"/>
    <col min="4" max="4" width="9.85546875" style="28" customWidth="1"/>
    <col min="5" max="5" width="13.5703125" style="28" customWidth="1"/>
    <col min="6" max="6" width="16.28515625" style="28" customWidth="1"/>
    <col min="7" max="7" width="0.28515625" style="8" customWidth="1"/>
    <col min="8" max="16384" width="9.140625" style="8"/>
  </cols>
  <sheetData>
    <row r="1" spans="2:6" s="3" customFormat="1" ht="20.25">
      <c r="B1" s="143" t="s">
        <v>0</v>
      </c>
      <c r="C1" s="143"/>
      <c r="D1" s="143"/>
      <c r="E1" s="143"/>
      <c r="F1" s="143"/>
    </row>
    <row r="2" spans="2:6" s="3" customFormat="1" ht="20.25">
      <c r="B2" s="143" t="s">
        <v>165</v>
      </c>
      <c r="C2" s="143"/>
      <c r="D2" s="143"/>
      <c r="E2" s="143" t="s">
        <v>188</v>
      </c>
      <c r="F2" s="143"/>
    </row>
    <row r="3" spans="2:6" s="4" customFormat="1" ht="9" customHeight="1">
      <c r="B3" s="8"/>
      <c r="C3" s="8"/>
      <c r="D3" s="8"/>
      <c r="E3" s="8"/>
      <c r="F3" s="8"/>
    </row>
    <row r="4" spans="2:6" s="4" customFormat="1" ht="26.25">
      <c r="B4" s="145" t="s">
        <v>1</v>
      </c>
      <c r="C4" s="145"/>
      <c r="D4" s="145"/>
      <c r="E4" s="145"/>
      <c r="F4" s="145"/>
    </row>
    <row r="5" spans="2:6" s="4" customFormat="1" ht="9" customHeight="1">
      <c r="B5" s="8"/>
      <c r="C5" s="8"/>
      <c r="D5" s="8"/>
      <c r="E5" s="8"/>
      <c r="F5" s="8"/>
    </row>
    <row r="6" spans="2:6" s="4" customFormat="1" ht="15.95" customHeight="1">
      <c r="B6" s="146" t="s">
        <v>2</v>
      </c>
      <c r="C6" s="146"/>
      <c r="D6" s="146"/>
      <c r="E6" s="146"/>
      <c r="F6" s="146"/>
    </row>
    <row r="7" spans="2:6" s="4" customFormat="1" ht="15.95" customHeight="1">
      <c r="B7" s="142" t="s">
        <v>3</v>
      </c>
      <c r="C7" s="142"/>
      <c r="D7" s="138" t="s">
        <v>187</v>
      </c>
      <c r="E7" s="138"/>
      <c r="F7" s="138"/>
    </row>
    <row r="8" spans="2:6" s="4" customFormat="1" ht="15.75" customHeight="1">
      <c r="B8" s="139" t="s">
        <v>4</v>
      </c>
      <c r="C8" s="139"/>
      <c r="D8" s="140" t="s">
        <v>5</v>
      </c>
      <c r="E8" s="140"/>
      <c r="F8" s="29" t="s">
        <v>6</v>
      </c>
    </row>
    <row r="9" spans="2:6" s="4" customFormat="1" ht="8.25" customHeight="1">
      <c r="C9" s="5"/>
      <c r="D9" s="6"/>
      <c r="E9" s="6"/>
      <c r="F9" s="7"/>
    </row>
    <row r="10" spans="2:6" s="4" customFormat="1" ht="15.75" customHeight="1">
      <c r="B10" s="147" t="s">
        <v>7</v>
      </c>
      <c r="C10" s="147"/>
      <c r="D10" s="147"/>
      <c r="E10" s="147"/>
      <c r="F10" s="147"/>
    </row>
    <row r="11" spans="2:6" s="4" customFormat="1" ht="18" customHeight="1">
      <c r="B11" s="30" t="s">
        <v>8</v>
      </c>
      <c r="C11" s="142" t="s">
        <v>9</v>
      </c>
      <c r="D11" s="142"/>
      <c r="E11" s="142"/>
      <c r="F11" s="31" t="s">
        <v>10</v>
      </c>
    </row>
    <row r="12" spans="2:6" s="4" customFormat="1" ht="15.95" customHeight="1">
      <c r="B12" s="1" t="s">
        <v>11</v>
      </c>
      <c r="C12" s="101" t="s">
        <v>12</v>
      </c>
      <c r="D12" s="148"/>
      <c r="E12" s="148"/>
      <c r="F12" s="148"/>
    </row>
    <row r="13" spans="2:6" s="4" customFormat="1" ht="18.75" customHeight="1">
      <c r="B13" s="30" t="s">
        <v>13</v>
      </c>
      <c r="C13" s="142" t="s">
        <v>14</v>
      </c>
      <c r="D13" s="142"/>
      <c r="E13" s="142"/>
      <c r="F13" s="29" t="s">
        <v>175</v>
      </c>
    </row>
    <row r="14" spans="2:6" s="4" customFormat="1" ht="15.95" customHeight="1">
      <c r="B14" s="33" t="s">
        <v>15</v>
      </c>
      <c r="C14" s="144" t="s">
        <v>16</v>
      </c>
      <c r="D14" s="144"/>
      <c r="E14" s="144"/>
      <c r="F14" s="34">
        <v>12</v>
      </c>
    </row>
    <row r="15" spans="2:6" s="4" customFormat="1" ht="9" customHeight="1">
      <c r="B15" s="8"/>
      <c r="C15" s="8"/>
      <c r="D15" s="8"/>
      <c r="E15" s="8"/>
      <c r="F15" s="8"/>
    </row>
    <row r="16" spans="2:6" s="4" customFormat="1" ht="25.5">
      <c r="B16" s="35" t="s">
        <v>168</v>
      </c>
      <c r="C16" s="8"/>
      <c r="D16" s="8"/>
      <c r="E16" s="8"/>
      <c r="F16" s="8"/>
    </row>
    <row r="17" spans="2:6" s="4" customFormat="1">
      <c r="B17" s="30">
        <v>1</v>
      </c>
      <c r="C17" s="126" t="s">
        <v>17</v>
      </c>
      <c r="D17" s="126"/>
      <c r="E17" s="137"/>
      <c r="F17" s="137"/>
    </row>
    <row r="18" spans="2:6" s="4" customFormat="1">
      <c r="B18" s="30">
        <v>2</v>
      </c>
      <c r="C18" s="36" t="s">
        <v>18</v>
      </c>
      <c r="D18" s="137"/>
      <c r="E18" s="137"/>
      <c r="F18" s="137"/>
    </row>
    <row r="19" spans="2:6" s="4" customFormat="1" ht="15.95" customHeight="1">
      <c r="B19" s="30">
        <v>3</v>
      </c>
      <c r="C19" s="37" t="s">
        <v>19</v>
      </c>
      <c r="D19" s="141">
        <v>4579.03</v>
      </c>
      <c r="E19" s="137"/>
      <c r="F19" s="137"/>
    </row>
    <row r="20" spans="2:6" s="4" customFormat="1" ht="15" customHeight="1">
      <c r="B20" s="30">
        <v>4</v>
      </c>
      <c r="C20" s="36" t="s">
        <v>20</v>
      </c>
      <c r="D20" s="137"/>
      <c r="E20" s="137"/>
      <c r="F20" s="137"/>
    </row>
    <row r="21" spans="2:6" s="4" customFormat="1" ht="15" customHeight="1">
      <c r="B21" s="30">
        <v>5</v>
      </c>
      <c r="C21" s="126" t="s">
        <v>21</v>
      </c>
      <c r="D21" s="126"/>
      <c r="E21" s="126"/>
      <c r="F21" s="31">
        <v>43466</v>
      </c>
    </row>
    <row r="22" spans="2:6" s="4" customFormat="1" ht="12" customHeight="1">
      <c r="B22" s="38"/>
      <c r="C22" s="39"/>
      <c r="D22" s="39"/>
      <c r="E22" s="39"/>
      <c r="F22" s="40"/>
    </row>
    <row r="23" spans="2:6" s="4" customFormat="1" ht="15" customHeight="1">
      <c r="B23" s="117" t="s">
        <v>22</v>
      </c>
      <c r="C23" s="117"/>
      <c r="D23" s="117"/>
      <c r="E23" s="117"/>
      <c r="F23" s="117"/>
    </row>
    <row r="24" spans="2:6" s="4" customFormat="1" ht="15" customHeight="1">
      <c r="B24" s="30" t="s">
        <v>8</v>
      </c>
      <c r="C24" s="118" t="s">
        <v>23</v>
      </c>
      <c r="D24" s="118"/>
      <c r="E24" s="118"/>
      <c r="F24" s="44">
        <f>D19</f>
        <v>4579.03</v>
      </c>
    </row>
    <row r="25" spans="2:6" s="4" customFormat="1" ht="15" customHeight="1">
      <c r="B25" s="1" t="s">
        <v>11</v>
      </c>
      <c r="C25" s="119" t="s">
        <v>24</v>
      </c>
      <c r="D25" s="119"/>
      <c r="E25" s="119"/>
      <c r="F25" s="45"/>
    </row>
    <row r="26" spans="2:6" s="4" customFormat="1" ht="15" customHeight="1">
      <c r="B26" s="1" t="s">
        <v>13</v>
      </c>
      <c r="C26" s="124" t="s">
        <v>25</v>
      </c>
      <c r="D26" s="124"/>
      <c r="E26" s="124"/>
      <c r="F26" s="45"/>
    </row>
    <row r="27" spans="2:6" s="4" customFormat="1" ht="15" customHeight="1">
      <c r="B27" s="1" t="s">
        <v>15</v>
      </c>
      <c r="C27" s="119" t="s">
        <v>26</v>
      </c>
      <c r="D27" s="119"/>
      <c r="E27" s="119"/>
      <c r="F27" s="44">
        <v>998</v>
      </c>
    </row>
    <row r="28" spans="2:6" s="4" customFormat="1" ht="15.95" customHeight="1">
      <c r="B28" s="1" t="s">
        <v>27</v>
      </c>
      <c r="C28" s="124" t="s">
        <v>28</v>
      </c>
      <c r="D28" s="124"/>
      <c r="E28" s="124"/>
      <c r="F28" s="45"/>
    </row>
    <row r="29" spans="2:6" s="4" customFormat="1" ht="15.95" customHeight="1">
      <c r="B29" s="1" t="s">
        <v>29</v>
      </c>
      <c r="C29" s="120" t="s">
        <v>30</v>
      </c>
      <c r="D29" s="121"/>
      <c r="E29" s="122"/>
      <c r="F29" s="44"/>
    </row>
    <row r="30" spans="2:6" s="4" customFormat="1" ht="12" customHeight="1">
      <c r="B30" s="9"/>
      <c r="C30" s="9"/>
      <c r="D30" s="9"/>
      <c r="E30" s="10"/>
      <c r="F30" s="11"/>
    </row>
    <row r="31" spans="2:6" s="4" customFormat="1" ht="15.95" customHeight="1">
      <c r="B31" s="127" t="s">
        <v>31</v>
      </c>
      <c r="C31" s="128"/>
      <c r="D31" s="128"/>
      <c r="E31" s="46" t="s">
        <v>32</v>
      </c>
      <c r="F31" s="47" t="s">
        <v>33</v>
      </c>
    </row>
    <row r="32" spans="2:6" s="4" customFormat="1" ht="15.95" customHeight="1">
      <c r="B32" s="48" t="s">
        <v>8</v>
      </c>
      <c r="C32" s="99" t="s">
        <v>34</v>
      </c>
      <c r="D32" s="99"/>
      <c r="E32" s="64" t="s">
        <v>35</v>
      </c>
      <c r="F32" s="49">
        <v>22</v>
      </c>
    </row>
    <row r="33" spans="2:6" s="4" customFormat="1" ht="15.95" customHeight="1">
      <c r="B33" s="48" t="s">
        <v>11</v>
      </c>
      <c r="C33" s="129" t="s">
        <v>36</v>
      </c>
      <c r="D33" s="129"/>
      <c r="E33" s="73" t="s">
        <v>37</v>
      </c>
      <c r="F33" s="50">
        <v>10</v>
      </c>
    </row>
    <row r="34" spans="2:6" s="4" customFormat="1" ht="15.95" customHeight="1">
      <c r="B34" s="48" t="s">
        <v>13</v>
      </c>
      <c r="C34" s="126" t="s">
        <v>38</v>
      </c>
      <c r="D34" s="126"/>
      <c r="E34" s="64" t="s">
        <v>35</v>
      </c>
      <c r="F34" s="50">
        <v>300</v>
      </c>
    </row>
    <row r="35" spans="2:6" s="4" customFormat="1" ht="15.95" customHeight="1">
      <c r="B35" s="48" t="s">
        <v>15</v>
      </c>
      <c r="C35" s="129" t="s">
        <v>171</v>
      </c>
      <c r="D35" s="129"/>
      <c r="E35" s="73" t="s">
        <v>35</v>
      </c>
      <c r="F35" s="108"/>
    </row>
    <row r="36" spans="2:6" s="4" customFormat="1" ht="15.95" customHeight="1">
      <c r="B36" s="48" t="s">
        <v>27</v>
      </c>
      <c r="C36" s="106" t="s">
        <v>170</v>
      </c>
      <c r="D36" s="106"/>
      <c r="E36" s="64" t="s">
        <v>35</v>
      </c>
      <c r="F36" s="108"/>
    </row>
    <row r="37" spans="2:6" s="4" customFormat="1" ht="15.95" customHeight="1">
      <c r="B37" s="48" t="s">
        <v>29</v>
      </c>
      <c r="C37" s="129" t="s">
        <v>172</v>
      </c>
      <c r="D37" s="129"/>
      <c r="E37" s="73" t="s">
        <v>35</v>
      </c>
      <c r="F37" s="108"/>
    </row>
    <row r="38" spans="2:6" s="4" customFormat="1" ht="12" customHeight="1">
      <c r="B38" s="9"/>
      <c r="C38" s="9"/>
      <c r="D38" s="9"/>
      <c r="E38" s="10"/>
      <c r="F38" s="11"/>
    </row>
    <row r="39" spans="2:6" s="4" customFormat="1" ht="15.95" customHeight="1">
      <c r="B39" s="123" t="s">
        <v>39</v>
      </c>
      <c r="C39" s="123"/>
      <c r="D39" s="123"/>
      <c r="E39" s="123"/>
      <c r="F39" s="51" t="s">
        <v>40</v>
      </c>
    </row>
    <row r="40" spans="2:6" s="4" customFormat="1">
      <c r="B40" s="30" t="s">
        <v>8</v>
      </c>
      <c r="C40" s="124" t="s">
        <v>166</v>
      </c>
      <c r="D40" s="124"/>
      <c r="E40" s="124"/>
      <c r="F40" s="52"/>
    </row>
    <row r="41" spans="2:6" s="4" customFormat="1" ht="15.95" customHeight="1">
      <c r="B41" s="30" t="s">
        <v>11</v>
      </c>
      <c r="C41" s="119" t="s">
        <v>42</v>
      </c>
      <c r="D41" s="119"/>
      <c r="E41" s="119"/>
      <c r="F41" s="52"/>
    </row>
    <row r="42" spans="2:6" s="4" customFormat="1" ht="15.95" customHeight="1">
      <c r="B42" s="30" t="s">
        <v>13</v>
      </c>
      <c r="C42" s="124" t="s">
        <v>43</v>
      </c>
      <c r="D42" s="124"/>
      <c r="E42" s="124"/>
      <c r="F42" s="52"/>
    </row>
    <row r="43" spans="2:6" s="4" customFormat="1" ht="15.95" customHeight="1">
      <c r="B43" s="30" t="s">
        <v>15</v>
      </c>
      <c r="C43" s="120" t="s">
        <v>167</v>
      </c>
      <c r="D43" s="121"/>
      <c r="E43" s="122"/>
      <c r="F43" s="52"/>
    </row>
    <row r="44" spans="2:6" s="4" customFormat="1" ht="12" customHeight="1">
      <c r="B44" s="9"/>
      <c r="C44" s="9"/>
      <c r="D44" s="9"/>
      <c r="E44" s="10"/>
      <c r="F44" s="11"/>
    </row>
    <row r="45" spans="2:6" s="4" customFormat="1" ht="15.95" customHeight="1">
      <c r="B45" s="123" t="s">
        <v>44</v>
      </c>
      <c r="C45" s="123"/>
      <c r="D45" s="123"/>
      <c r="E45" s="123"/>
      <c r="F45" s="51" t="s">
        <v>45</v>
      </c>
    </row>
    <row r="46" spans="2:6" s="4" customFormat="1">
      <c r="B46" s="30" t="s">
        <v>8</v>
      </c>
      <c r="C46" s="120" t="s">
        <v>30</v>
      </c>
      <c r="D46" s="121"/>
      <c r="E46" s="122"/>
      <c r="F46" s="92"/>
    </row>
    <row r="47" spans="2:6" s="4" customFormat="1" ht="12" customHeight="1">
      <c r="B47" s="9"/>
      <c r="C47" s="9"/>
      <c r="D47" s="9"/>
      <c r="E47" s="10"/>
      <c r="F47" s="11"/>
    </row>
    <row r="48" spans="2:6" s="4" customFormat="1" ht="15.95" customHeight="1">
      <c r="B48" s="123" t="s">
        <v>46</v>
      </c>
      <c r="C48" s="123"/>
      <c r="D48" s="123"/>
      <c r="E48" s="123"/>
      <c r="F48" s="51" t="s">
        <v>45</v>
      </c>
    </row>
    <row r="49" spans="2:6" s="4" customFormat="1">
      <c r="B49" s="30" t="s">
        <v>8</v>
      </c>
      <c r="C49" s="124" t="s">
        <v>47</v>
      </c>
      <c r="D49" s="124"/>
      <c r="E49" s="124"/>
      <c r="F49" s="92">
        <v>5.31</v>
      </c>
    </row>
    <row r="50" spans="2:6" s="4" customFormat="1">
      <c r="B50" s="30" t="s">
        <v>11</v>
      </c>
      <c r="C50" s="124" t="s">
        <v>48</v>
      </c>
      <c r="D50" s="124"/>
      <c r="E50" s="124"/>
      <c r="F50" s="92">
        <v>7.2</v>
      </c>
    </row>
    <row r="51" spans="2:6" s="78" customFormat="1">
      <c r="B51" s="30" t="s">
        <v>13</v>
      </c>
      <c r="C51" s="124" t="s">
        <v>49</v>
      </c>
      <c r="D51" s="124"/>
      <c r="E51" s="124"/>
      <c r="F51" s="92">
        <v>0.65</v>
      </c>
    </row>
    <row r="52" spans="2:6" s="78" customFormat="1">
      <c r="B52" s="30" t="s">
        <v>15</v>
      </c>
      <c r="C52" s="124" t="s">
        <v>50</v>
      </c>
      <c r="D52" s="124"/>
      <c r="E52" s="124"/>
      <c r="F52" s="92">
        <v>3</v>
      </c>
    </row>
    <row r="53" spans="2:6" s="78" customFormat="1">
      <c r="B53" s="30" t="s">
        <v>27</v>
      </c>
      <c r="C53" s="124" t="s">
        <v>51</v>
      </c>
      <c r="D53" s="124"/>
      <c r="E53" s="124"/>
      <c r="F53" s="92">
        <v>5</v>
      </c>
    </row>
    <row r="54" spans="2:6">
      <c r="B54" s="14"/>
      <c r="C54" s="15"/>
      <c r="D54" s="15"/>
      <c r="E54" s="15"/>
      <c r="F54" s="16"/>
    </row>
    <row r="55" spans="2:6" ht="30" customHeight="1">
      <c r="B55" s="153" t="s">
        <v>52</v>
      </c>
      <c r="C55" s="153"/>
      <c r="D55" s="153"/>
      <c r="E55" s="153"/>
      <c r="F55" s="153"/>
    </row>
    <row r="56" spans="2:6" s="78" customFormat="1">
      <c r="B56" s="123" t="s">
        <v>182</v>
      </c>
      <c r="C56" s="123"/>
      <c r="D56" s="123"/>
      <c r="E56" s="123"/>
      <c r="F56" s="97">
        <v>1</v>
      </c>
    </row>
    <row r="57" spans="2:6" ht="25.5">
      <c r="B57" s="17"/>
      <c r="C57" s="3"/>
      <c r="D57" s="18"/>
      <c r="E57" s="13"/>
      <c r="F57" s="13"/>
    </row>
    <row r="58" spans="2:6">
      <c r="B58" s="79" t="s">
        <v>53</v>
      </c>
      <c r="C58" s="80"/>
      <c r="D58" s="80"/>
      <c r="E58" s="77"/>
      <c r="F58" s="77"/>
    </row>
    <row r="59" spans="2:6">
      <c r="B59" s="1">
        <v>1</v>
      </c>
      <c r="C59" s="130" t="s">
        <v>22</v>
      </c>
      <c r="D59" s="130"/>
      <c r="E59" s="130"/>
      <c r="F59" s="53" t="s">
        <v>40</v>
      </c>
    </row>
    <row r="60" spans="2:6">
      <c r="B60" s="1" t="s">
        <v>8</v>
      </c>
      <c r="C60" s="118" t="s">
        <v>54</v>
      </c>
      <c r="D60" s="118"/>
      <c r="E60" s="118"/>
      <c r="F60" s="43">
        <f>F24</f>
        <v>4579.03</v>
      </c>
    </row>
    <row r="61" spans="2:6" ht="15.75" customHeight="1">
      <c r="B61" s="1" t="s">
        <v>11</v>
      </c>
      <c r="C61" s="119" t="s">
        <v>55</v>
      </c>
      <c r="D61" s="119"/>
      <c r="E61" s="119"/>
      <c r="F61" s="74">
        <f>IF(F25*F24&gt;F26*F27,F25%*$F$60,0)</f>
        <v>0</v>
      </c>
    </row>
    <row r="62" spans="2:6" ht="15.75" customHeight="1">
      <c r="B62" s="1" t="s">
        <v>13</v>
      </c>
      <c r="C62" s="124" t="s">
        <v>56</v>
      </c>
      <c r="D62" s="124"/>
      <c r="E62" s="124"/>
      <c r="F62" s="43">
        <f>IF(F26*F27&gt;F25*F24,F27%*$F$26,0)</f>
        <v>0</v>
      </c>
    </row>
    <row r="63" spans="2:6">
      <c r="B63" s="1" t="s">
        <v>15</v>
      </c>
      <c r="C63" s="136" t="s">
        <v>57</v>
      </c>
      <c r="D63" s="136"/>
      <c r="E63" s="136"/>
      <c r="F63" s="74">
        <f>IF(F61&gt;F62,(($F$60+F61)/220)*7*15.2*F28%,(($F$60+F62)/220)*7*15.2*F28%)</f>
        <v>0</v>
      </c>
    </row>
    <row r="64" spans="2:6">
      <c r="B64" s="1" t="s">
        <v>27</v>
      </c>
      <c r="C64" s="124" t="s">
        <v>58</v>
      </c>
      <c r="D64" s="124"/>
      <c r="E64" s="124"/>
      <c r="F64" s="43">
        <f>IF(F61&gt;F62,((F60+F61)/220)*((60-52.5)/52.5)*7*15.2*F28%,((F60+F62)/220)*((60-52.5)/52.5)*7*15.2*F28%)</f>
        <v>0</v>
      </c>
    </row>
    <row r="65" spans="2:6" s="4" customFormat="1">
      <c r="B65" s="1" t="s">
        <v>29</v>
      </c>
      <c r="C65" s="135" t="str">
        <f>C29</f>
        <v>Outros (Especificar)</v>
      </c>
      <c r="D65" s="136"/>
      <c r="E65" s="136"/>
      <c r="F65" s="74">
        <f>F29</f>
        <v>0</v>
      </c>
    </row>
    <row r="66" spans="2:6" s="78" customFormat="1" ht="21" customHeight="1">
      <c r="B66" s="133" t="s">
        <v>59</v>
      </c>
      <c r="C66" s="133"/>
      <c r="D66" s="133"/>
      <c r="E66" s="133"/>
      <c r="F66" s="54">
        <f>SUM(F60:F65)</f>
        <v>4579.03</v>
      </c>
    </row>
    <row r="67" spans="2:6" s="78" customFormat="1">
      <c r="B67" s="12"/>
      <c r="C67" s="12"/>
      <c r="D67" s="12"/>
      <c r="E67" s="19"/>
      <c r="F67" s="19"/>
    </row>
    <row r="68" spans="2:6">
      <c r="B68" s="79" t="s">
        <v>60</v>
      </c>
      <c r="C68" s="80"/>
      <c r="D68" s="80"/>
      <c r="E68" s="81"/>
      <c r="F68" s="81"/>
    </row>
    <row r="69" spans="2:6">
      <c r="B69" s="79" t="s">
        <v>61</v>
      </c>
      <c r="C69" s="100"/>
      <c r="D69" s="83"/>
      <c r="E69" s="84"/>
      <c r="F69" s="84"/>
    </row>
    <row r="70" spans="2:6">
      <c r="B70" s="1" t="s">
        <v>62</v>
      </c>
      <c r="C70" s="123" t="s">
        <v>63</v>
      </c>
      <c r="D70" s="123"/>
      <c r="E70" s="53" t="s">
        <v>45</v>
      </c>
      <c r="F70" s="53" t="s">
        <v>40</v>
      </c>
    </row>
    <row r="71" spans="2:6" s="21" customFormat="1">
      <c r="B71" s="1" t="s">
        <v>8</v>
      </c>
      <c r="C71" s="124" t="s">
        <v>64</v>
      </c>
      <c r="D71" s="124"/>
      <c r="E71" s="65">
        <f>(1/12)*100</f>
        <v>8.33</v>
      </c>
      <c r="F71" s="66">
        <f>E71%*$F$66</f>
        <v>381.43</v>
      </c>
    </row>
    <row r="72" spans="2:6" s="21" customFormat="1">
      <c r="B72" s="2" t="s">
        <v>11</v>
      </c>
      <c r="C72" s="119" t="s">
        <v>65</v>
      </c>
      <c r="D72" s="119"/>
      <c r="E72" s="75">
        <f>(1/3)/12*100</f>
        <v>2.78</v>
      </c>
      <c r="F72" s="41">
        <f>E72%*$F$66</f>
        <v>127.3</v>
      </c>
    </row>
    <row r="73" spans="2:6" s="21" customFormat="1">
      <c r="B73" s="123" t="s">
        <v>66</v>
      </c>
      <c r="C73" s="123"/>
      <c r="D73" s="123"/>
      <c r="E73" s="55">
        <f>SUM(E71:E72)</f>
        <v>11.11</v>
      </c>
      <c r="F73" s="56">
        <f>SUM(F71:F72)</f>
        <v>508.73</v>
      </c>
    </row>
    <row r="74" spans="2:6" s="21" customFormat="1">
      <c r="B74" s="2" t="s">
        <v>13</v>
      </c>
      <c r="C74" s="125" t="s">
        <v>67</v>
      </c>
      <c r="D74" s="125"/>
      <c r="E74" s="75">
        <f>E87*E73%</f>
        <v>4.09</v>
      </c>
      <c r="F74" s="41">
        <f>E74%*$F$66</f>
        <v>187.28</v>
      </c>
    </row>
    <row r="75" spans="2:6" s="78" customFormat="1">
      <c r="B75" s="123" t="s">
        <v>59</v>
      </c>
      <c r="C75" s="123"/>
      <c r="D75" s="123"/>
      <c r="E75" s="55">
        <f>E73+E74</f>
        <v>15.2</v>
      </c>
      <c r="F75" s="57">
        <f>F73+F74</f>
        <v>696.01</v>
      </c>
    </row>
    <row r="76" spans="2:6" s="21" customFormat="1" ht="33" customHeight="1">
      <c r="B76" s="93"/>
      <c r="C76" s="93"/>
      <c r="D76" s="93"/>
      <c r="E76" s="94"/>
      <c r="F76" s="95"/>
    </row>
    <row r="77" spans="2:6">
      <c r="B77" s="154" t="s">
        <v>68</v>
      </c>
      <c r="C77" s="154"/>
      <c r="D77" s="154"/>
      <c r="E77" s="154"/>
      <c r="F77" s="154"/>
    </row>
    <row r="78" spans="2:6" s="4" customFormat="1">
      <c r="B78" s="1" t="s">
        <v>69</v>
      </c>
      <c r="C78" s="155" t="s">
        <v>70</v>
      </c>
      <c r="D78" s="155"/>
      <c r="E78" s="53" t="s">
        <v>45</v>
      </c>
      <c r="F78" s="53" t="s">
        <v>40</v>
      </c>
    </row>
    <row r="79" spans="2:6" s="4" customFormat="1">
      <c r="B79" s="1" t="s">
        <v>8</v>
      </c>
      <c r="C79" s="124" t="s">
        <v>71</v>
      </c>
      <c r="D79" s="124"/>
      <c r="E79" s="65">
        <v>20</v>
      </c>
      <c r="F79" s="66">
        <f t="shared" ref="F79:F86" si="0">E79%*$F$66</f>
        <v>915.81</v>
      </c>
    </row>
    <row r="80" spans="2:6" s="4" customFormat="1">
      <c r="B80" s="2" t="s">
        <v>11</v>
      </c>
      <c r="C80" s="119" t="s">
        <v>72</v>
      </c>
      <c r="D80" s="119"/>
      <c r="E80" s="76">
        <v>2.5</v>
      </c>
      <c r="F80" s="41">
        <f t="shared" si="0"/>
        <v>114.48</v>
      </c>
    </row>
    <row r="81" spans="2:6" s="4" customFormat="1">
      <c r="B81" s="2" t="s">
        <v>13</v>
      </c>
      <c r="C81" s="124" t="s">
        <v>73</v>
      </c>
      <c r="D81" s="124"/>
      <c r="E81" s="65">
        <v>3</v>
      </c>
      <c r="F81" s="66">
        <f t="shared" si="0"/>
        <v>137.37</v>
      </c>
    </row>
    <row r="82" spans="2:6" s="4" customFormat="1">
      <c r="B82" s="2" t="s">
        <v>15</v>
      </c>
      <c r="C82" s="119" t="s">
        <v>74</v>
      </c>
      <c r="D82" s="119"/>
      <c r="E82" s="75">
        <v>1.5</v>
      </c>
      <c r="F82" s="41">
        <f t="shared" si="0"/>
        <v>68.69</v>
      </c>
    </row>
    <row r="83" spans="2:6" s="4" customFormat="1">
      <c r="B83" s="2" t="s">
        <v>27</v>
      </c>
      <c r="C83" s="124" t="s">
        <v>75</v>
      </c>
      <c r="D83" s="124"/>
      <c r="E83" s="65">
        <v>1</v>
      </c>
      <c r="F83" s="66">
        <f t="shared" si="0"/>
        <v>45.79</v>
      </c>
    </row>
    <row r="84" spans="2:6">
      <c r="B84" s="2" t="s">
        <v>29</v>
      </c>
      <c r="C84" s="119" t="s">
        <v>76</v>
      </c>
      <c r="D84" s="119"/>
      <c r="E84" s="76">
        <v>0.6</v>
      </c>
      <c r="F84" s="41">
        <f t="shared" si="0"/>
        <v>27.47</v>
      </c>
    </row>
    <row r="85" spans="2:6">
      <c r="B85" s="2" t="s">
        <v>77</v>
      </c>
      <c r="C85" s="124" t="s">
        <v>78</v>
      </c>
      <c r="D85" s="124"/>
      <c r="E85" s="65">
        <v>0.2</v>
      </c>
      <c r="F85" s="66">
        <f t="shared" si="0"/>
        <v>9.16</v>
      </c>
    </row>
    <row r="86" spans="2:6" s="21" customFormat="1">
      <c r="B86" s="2" t="s">
        <v>79</v>
      </c>
      <c r="C86" s="119" t="s">
        <v>80</v>
      </c>
      <c r="D86" s="119"/>
      <c r="E86" s="76">
        <v>8</v>
      </c>
      <c r="F86" s="41">
        <f t="shared" si="0"/>
        <v>366.32</v>
      </c>
    </row>
    <row r="87" spans="2:6" s="78" customFormat="1" ht="15.75" customHeight="1">
      <c r="B87" s="123" t="s">
        <v>59</v>
      </c>
      <c r="C87" s="123"/>
      <c r="D87" s="123"/>
      <c r="E87" s="55">
        <f>SUM(E79:E86)</f>
        <v>36.799999999999997</v>
      </c>
      <c r="F87" s="57">
        <f>SUM(F79:F86)</f>
        <v>1685.09</v>
      </c>
    </row>
    <row r="88" spans="2:6" ht="15.75" customHeight="1">
      <c r="B88" s="93"/>
      <c r="C88" s="93"/>
      <c r="D88" s="93"/>
      <c r="E88" s="94"/>
      <c r="F88" s="95"/>
    </row>
    <row r="89" spans="2:6">
      <c r="B89" s="79" t="s">
        <v>81</v>
      </c>
      <c r="C89" s="85"/>
      <c r="D89" s="85"/>
      <c r="E89" s="85"/>
      <c r="F89" s="85"/>
    </row>
    <row r="90" spans="2:6" s="21" customFormat="1">
      <c r="B90" s="1" t="s">
        <v>82</v>
      </c>
      <c r="C90" s="130" t="s">
        <v>83</v>
      </c>
      <c r="D90" s="130"/>
      <c r="E90" s="130"/>
      <c r="F90" s="53" t="s">
        <v>40</v>
      </c>
    </row>
    <row r="91" spans="2:6" s="21" customFormat="1">
      <c r="B91" s="30" t="s">
        <v>8</v>
      </c>
      <c r="C91" s="124" t="s">
        <v>84</v>
      </c>
      <c r="D91" s="124"/>
      <c r="E91" s="124"/>
      <c r="F91" s="66">
        <f>IF(((F33*F32)-(6%*$F$24))&gt;0,((F33*F32)-(6%*$F$24)),0)</f>
        <v>0</v>
      </c>
    </row>
    <row r="92" spans="2:6" s="21" customFormat="1" ht="15" customHeight="1">
      <c r="B92" s="30" t="s">
        <v>11</v>
      </c>
      <c r="C92" s="119" t="s">
        <v>85</v>
      </c>
      <c r="D92" s="119"/>
      <c r="E92" s="119"/>
      <c r="F92" s="41">
        <f>F34</f>
        <v>300</v>
      </c>
    </row>
    <row r="93" spans="2:6" s="21" customFormat="1" ht="13.5" customHeight="1">
      <c r="B93" s="30" t="s">
        <v>13</v>
      </c>
      <c r="C93" s="118" t="s">
        <v>171</v>
      </c>
      <c r="D93" s="118"/>
      <c r="E93" s="118" t="s">
        <v>35</v>
      </c>
      <c r="F93" s="44">
        <f>F35</f>
        <v>0</v>
      </c>
    </row>
    <row r="94" spans="2:6" s="21" customFormat="1" ht="13.5" customHeight="1">
      <c r="B94" s="30" t="s">
        <v>15</v>
      </c>
      <c r="C94" s="119" t="s">
        <v>174</v>
      </c>
      <c r="D94" s="119"/>
      <c r="E94" s="119" t="s">
        <v>35</v>
      </c>
      <c r="F94" s="44">
        <f>F36</f>
        <v>0</v>
      </c>
    </row>
    <row r="95" spans="2:6" s="21" customFormat="1" ht="13.5" customHeight="1">
      <c r="B95" s="30" t="s">
        <v>27</v>
      </c>
      <c r="C95" s="118" t="s">
        <v>173</v>
      </c>
      <c r="D95" s="118"/>
      <c r="E95" s="118" t="s">
        <v>35</v>
      </c>
      <c r="F95" s="44">
        <f>F37</f>
        <v>0</v>
      </c>
    </row>
    <row r="96" spans="2:6" s="78" customFormat="1">
      <c r="B96" s="133" t="s">
        <v>59</v>
      </c>
      <c r="C96" s="133"/>
      <c r="D96" s="133"/>
      <c r="E96" s="133"/>
      <c r="F96" s="54">
        <f>SUM(F91:F95)</f>
        <v>300</v>
      </c>
    </row>
    <row r="97" spans="2:6" s="21" customFormat="1" ht="15" customHeight="1">
      <c r="B97" s="12"/>
      <c r="C97" s="12"/>
      <c r="D97" s="12"/>
      <c r="E97" s="19"/>
      <c r="F97" s="19"/>
    </row>
    <row r="98" spans="2:6" s="21" customFormat="1">
      <c r="B98" s="79" t="s">
        <v>86</v>
      </c>
      <c r="C98" s="100"/>
      <c r="D98" s="83"/>
      <c r="E98" s="84"/>
      <c r="F98" s="84"/>
    </row>
    <row r="99" spans="2:6" s="21" customFormat="1">
      <c r="B99" s="1">
        <v>3</v>
      </c>
      <c r="C99" s="123" t="s">
        <v>87</v>
      </c>
      <c r="D99" s="123"/>
      <c r="E99" s="53" t="s">
        <v>45</v>
      </c>
      <c r="F99" s="53" t="s">
        <v>40</v>
      </c>
    </row>
    <row r="100" spans="2:6" s="4" customFormat="1">
      <c r="B100" s="1" t="s">
        <v>8</v>
      </c>
      <c r="C100" s="124" t="s">
        <v>88</v>
      </c>
      <c r="D100" s="124"/>
      <c r="E100" s="65">
        <f>20.19%*1/12*100</f>
        <v>1.68</v>
      </c>
      <c r="F100" s="66">
        <f t="shared" ref="F100:F105" si="1">E100%*$F$66</f>
        <v>76.930000000000007</v>
      </c>
    </row>
    <row r="101" spans="2:6" s="21" customFormat="1">
      <c r="B101" s="2" t="s">
        <v>11</v>
      </c>
      <c r="C101" s="119" t="s">
        <v>89</v>
      </c>
      <c r="D101" s="119"/>
      <c r="E101" s="76">
        <f>E86%*E100</f>
        <v>0.13</v>
      </c>
      <c r="F101" s="41">
        <f t="shared" si="1"/>
        <v>5.95</v>
      </c>
    </row>
    <row r="102" spans="2:6" s="4" customFormat="1">
      <c r="B102" s="2" t="s">
        <v>13</v>
      </c>
      <c r="C102" s="124" t="s">
        <v>90</v>
      </c>
      <c r="D102" s="124"/>
      <c r="E102" s="65">
        <f>E100%*(40%+10%)*E86%*100</f>
        <v>7.0000000000000007E-2</v>
      </c>
      <c r="F102" s="66">
        <f t="shared" si="1"/>
        <v>3.21</v>
      </c>
    </row>
    <row r="103" spans="2:6" s="4" customFormat="1">
      <c r="B103" s="2" t="s">
        <v>15</v>
      </c>
      <c r="C103" s="119" t="s">
        <v>91</v>
      </c>
      <c r="D103" s="119"/>
      <c r="E103" s="76">
        <f>20.19%*(7/30)/12*100</f>
        <v>0.39</v>
      </c>
      <c r="F103" s="41">
        <f t="shared" si="1"/>
        <v>17.86</v>
      </c>
    </row>
    <row r="104" spans="2:6" s="4" customFormat="1">
      <c r="B104" s="2" t="s">
        <v>27</v>
      </c>
      <c r="C104" s="124" t="s">
        <v>92</v>
      </c>
      <c r="D104" s="124"/>
      <c r="E104" s="65">
        <f>E103%*E87</f>
        <v>0.14000000000000001</v>
      </c>
      <c r="F104" s="66">
        <f t="shared" si="1"/>
        <v>6.41</v>
      </c>
    </row>
    <row r="105" spans="2:6" s="4" customFormat="1">
      <c r="B105" s="2" t="s">
        <v>29</v>
      </c>
      <c r="C105" s="119" t="s">
        <v>93</v>
      </c>
      <c r="D105" s="119"/>
      <c r="E105" s="76">
        <f>E103%*(40%+10%)*E86%*100</f>
        <v>0.02</v>
      </c>
      <c r="F105" s="41">
        <f t="shared" si="1"/>
        <v>0.92</v>
      </c>
    </row>
    <row r="106" spans="2:6" s="4" customFormat="1" ht="15.95" customHeight="1">
      <c r="B106" s="123" t="s">
        <v>66</v>
      </c>
      <c r="C106" s="123"/>
      <c r="D106" s="123"/>
      <c r="E106" s="55">
        <f>ROUNDDOWN(SUM(E100:E105),2)</f>
        <v>2.4300000000000002</v>
      </c>
      <c r="F106" s="56">
        <f>SUM(F100:F105)</f>
        <v>111.28</v>
      </c>
    </row>
    <row r="107" spans="2:6" s="4" customFormat="1" ht="16.5" customHeight="1">
      <c r="B107" s="2" t="s">
        <v>77</v>
      </c>
      <c r="C107" s="163" t="s">
        <v>94</v>
      </c>
      <c r="D107" s="164"/>
      <c r="E107" s="75">
        <v>0</v>
      </c>
      <c r="F107" s="41">
        <f>E107%*$F$66</f>
        <v>0</v>
      </c>
    </row>
    <row r="108" spans="2:6" s="85" customFormat="1" ht="15.95" customHeight="1">
      <c r="B108" s="165" t="s">
        <v>59</v>
      </c>
      <c r="C108" s="166"/>
      <c r="D108" s="167"/>
      <c r="E108" s="58">
        <f>SUM(E106:E107)</f>
        <v>2.4300000000000002</v>
      </c>
      <c r="F108" s="59">
        <f>SUM(F106:F107)</f>
        <v>111.28</v>
      </c>
    </row>
    <row r="109" spans="2:6" s="85" customFormat="1" ht="15.95" customHeight="1">
      <c r="B109" s="12"/>
      <c r="C109" s="12"/>
      <c r="D109" s="12"/>
      <c r="E109" s="19"/>
      <c r="F109" s="19"/>
    </row>
    <row r="110" spans="2:6" s="4" customFormat="1">
      <c r="B110" s="79" t="s">
        <v>95</v>
      </c>
      <c r="C110" s="100"/>
      <c r="D110" s="83"/>
      <c r="E110" s="86"/>
      <c r="F110" s="86"/>
    </row>
    <row r="111" spans="2:6" s="4" customFormat="1" ht="15.95" customHeight="1">
      <c r="B111" s="79" t="s">
        <v>96</v>
      </c>
      <c r="C111" s="100"/>
      <c r="D111" s="83"/>
      <c r="E111" s="84"/>
      <c r="F111" s="84"/>
    </row>
    <row r="112" spans="2:6" s="4" customFormat="1" ht="15.95" customHeight="1">
      <c r="B112" s="1" t="s">
        <v>97</v>
      </c>
      <c r="C112" s="134" t="s">
        <v>44</v>
      </c>
      <c r="D112" s="134"/>
      <c r="E112" s="53" t="s">
        <v>45</v>
      </c>
      <c r="F112" s="53" t="s">
        <v>40</v>
      </c>
    </row>
    <row r="113" spans="2:6" s="4" customFormat="1" ht="15.95" customHeight="1">
      <c r="B113" s="2" t="s">
        <v>8</v>
      </c>
      <c r="C113" s="124" t="s">
        <v>98</v>
      </c>
      <c r="D113" s="124"/>
      <c r="E113" s="65">
        <f>(1/12)*100</f>
        <v>8.33</v>
      </c>
      <c r="F113" s="66">
        <f t="shared" ref="F113:F118" si="2">E113%*$F$66</f>
        <v>381.43</v>
      </c>
    </row>
    <row r="114" spans="2:6" s="4" customFormat="1">
      <c r="B114" s="2" t="s">
        <v>11</v>
      </c>
      <c r="C114" s="119" t="s">
        <v>44</v>
      </c>
      <c r="D114" s="119"/>
      <c r="E114" s="76">
        <f>(8/30)/12*100</f>
        <v>2.2200000000000002</v>
      </c>
      <c r="F114" s="41">
        <f t="shared" si="2"/>
        <v>101.65</v>
      </c>
    </row>
    <row r="115" spans="2:6" s="4" customFormat="1">
      <c r="B115" s="2" t="s">
        <v>13</v>
      </c>
      <c r="C115" s="124" t="s">
        <v>99</v>
      </c>
      <c r="D115" s="124"/>
      <c r="E115" s="65">
        <f>(((20/30)/12)*1.5%)*100</f>
        <v>0.08</v>
      </c>
      <c r="F115" s="66">
        <f t="shared" si="2"/>
        <v>3.66</v>
      </c>
    </row>
    <row r="116" spans="2:6" s="4" customFormat="1">
      <c r="B116" s="2" t="s">
        <v>15</v>
      </c>
      <c r="C116" s="119" t="s">
        <v>100</v>
      </c>
      <c r="D116" s="119"/>
      <c r="E116" s="76">
        <f>(15/30)/12*0.86%*100</f>
        <v>0.04</v>
      </c>
      <c r="F116" s="41">
        <f t="shared" si="2"/>
        <v>1.83</v>
      </c>
    </row>
    <row r="117" spans="2:6" s="4" customFormat="1">
      <c r="B117" s="2" t="s">
        <v>27</v>
      </c>
      <c r="C117" s="124" t="s">
        <v>101</v>
      </c>
      <c r="D117" s="124"/>
      <c r="E117" s="65">
        <f>((6/12)*36.8%*62.2%*81.2%*((1.86/31))/12)*100</f>
        <v>0.05</v>
      </c>
      <c r="F117" s="66">
        <f t="shared" si="2"/>
        <v>2.29</v>
      </c>
    </row>
    <row r="118" spans="2:6" s="4" customFormat="1">
      <c r="B118" s="2" t="s">
        <v>29</v>
      </c>
      <c r="C118" s="132" t="str">
        <f>C46</f>
        <v>Outros (Especificar)</v>
      </c>
      <c r="D118" s="119"/>
      <c r="E118" s="91">
        <f>$F$46</f>
        <v>0</v>
      </c>
      <c r="F118" s="41">
        <f t="shared" si="2"/>
        <v>0</v>
      </c>
    </row>
    <row r="119" spans="2:6" s="4" customFormat="1" ht="15.75" customHeight="1">
      <c r="B119" s="123" t="s">
        <v>66</v>
      </c>
      <c r="C119" s="123"/>
      <c r="D119" s="123"/>
      <c r="E119" s="55">
        <f>SUM(E113:E118)</f>
        <v>10.72</v>
      </c>
      <c r="F119" s="56">
        <f>SUM(F113:F118)</f>
        <v>490.86</v>
      </c>
    </row>
    <row r="120" spans="2:6" s="21" customFormat="1">
      <c r="B120" s="2" t="s">
        <v>77</v>
      </c>
      <c r="C120" s="163" t="s">
        <v>102</v>
      </c>
      <c r="D120" s="164"/>
      <c r="E120" s="75">
        <v>0</v>
      </c>
      <c r="F120" s="41">
        <f>E120%*$F$66</f>
        <v>0</v>
      </c>
    </row>
    <row r="121" spans="2:6" s="85" customFormat="1" ht="15" customHeight="1">
      <c r="B121" s="165" t="s">
        <v>59</v>
      </c>
      <c r="C121" s="166"/>
      <c r="D121" s="167"/>
      <c r="E121" s="58">
        <f>SUM(E119:E120)</f>
        <v>10.72</v>
      </c>
      <c r="F121" s="60">
        <f>SUM(F119:F120)</f>
        <v>490.86</v>
      </c>
    </row>
    <row r="122" spans="2:6" s="4" customFormat="1">
      <c r="B122" s="93"/>
      <c r="C122" s="93"/>
      <c r="D122" s="93"/>
      <c r="E122" s="94"/>
      <c r="F122" s="95"/>
    </row>
    <row r="123" spans="2:6" s="4" customFormat="1">
      <c r="B123" s="79" t="s">
        <v>103</v>
      </c>
      <c r="C123" s="100"/>
      <c r="D123" s="83"/>
      <c r="E123" s="84"/>
      <c r="F123" s="84"/>
    </row>
    <row r="124" spans="2:6" s="4" customFormat="1">
      <c r="B124" s="1" t="s">
        <v>104</v>
      </c>
      <c r="C124" s="123" t="s">
        <v>105</v>
      </c>
      <c r="D124" s="123"/>
      <c r="E124" s="123"/>
      <c r="F124" s="53" t="s">
        <v>40</v>
      </c>
    </row>
    <row r="125" spans="2:6" s="4" customFormat="1">
      <c r="B125" s="1" t="s">
        <v>8</v>
      </c>
      <c r="C125" s="124" t="s">
        <v>106</v>
      </c>
      <c r="D125" s="124"/>
      <c r="E125" s="124"/>
      <c r="F125" s="43">
        <f>IF(F32=15,((F66)/220)*(1+50%)*15,0)</f>
        <v>0</v>
      </c>
    </row>
    <row r="126" spans="2:6" s="4" customFormat="1">
      <c r="B126" s="123" t="s">
        <v>66</v>
      </c>
      <c r="C126" s="123"/>
      <c r="D126" s="123"/>
      <c r="E126" s="123"/>
      <c r="F126" s="56">
        <f>SUM(F125)</f>
        <v>0</v>
      </c>
    </row>
    <row r="127" spans="2:6">
      <c r="B127" s="2" t="s">
        <v>11</v>
      </c>
      <c r="C127" s="157" t="s">
        <v>107</v>
      </c>
      <c r="D127" s="158"/>
      <c r="E127" s="159"/>
      <c r="F127" s="66">
        <v>0</v>
      </c>
    </row>
    <row r="128" spans="2:6" s="78" customFormat="1">
      <c r="B128" s="160" t="s">
        <v>59</v>
      </c>
      <c r="C128" s="161"/>
      <c r="D128" s="161"/>
      <c r="E128" s="162"/>
      <c r="F128" s="57">
        <f>SUM(F126:F127)</f>
        <v>0</v>
      </c>
    </row>
    <row r="129" spans="2:6" ht="15.75" customHeight="1">
      <c r="B129" s="20"/>
      <c r="C129" s="15"/>
      <c r="D129" s="22"/>
      <c r="E129" s="15"/>
      <c r="F129" s="23"/>
    </row>
    <row r="130" spans="2:6">
      <c r="B130" s="79" t="s">
        <v>108</v>
      </c>
      <c r="C130" s="100"/>
      <c r="D130" s="100"/>
      <c r="E130" s="84"/>
      <c r="F130" s="84"/>
    </row>
    <row r="131" spans="2:6">
      <c r="B131" s="1">
        <v>5</v>
      </c>
      <c r="C131" s="130" t="s">
        <v>39</v>
      </c>
      <c r="D131" s="130"/>
      <c r="E131" s="130"/>
      <c r="F131" s="53" t="s">
        <v>40</v>
      </c>
    </row>
    <row r="132" spans="2:6">
      <c r="B132" s="30" t="s">
        <v>8</v>
      </c>
      <c r="C132" s="124" t="s">
        <v>41</v>
      </c>
      <c r="D132" s="124"/>
      <c r="E132" s="124"/>
      <c r="F132" s="66">
        <f>F40</f>
        <v>0</v>
      </c>
    </row>
    <row r="133" spans="2:6">
      <c r="B133" s="30" t="s">
        <v>11</v>
      </c>
      <c r="C133" s="119" t="s">
        <v>42</v>
      </c>
      <c r="D133" s="119"/>
      <c r="E133" s="119"/>
      <c r="F133" s="41">
        <f>F41</f>
        <v>0</v>
      </c>
    </row>
    <row r="134" spans="2:6">
      <c r="B134" s="30" t="s">
        <v>13</v>
      </c>
      <c r="C134" s="124" t="s">
        <v>43</v>
      </c>
      <c r="D134" s="124"/>
      <c r="E134" s="124"/>
      <c r="F134" s="66">
        <f>F42</f>
        <v>0</v>
      </c>
    </row>
    <row r="135" spans="2:6">
      <c r="B135" s="30" t="s">
        <v>15</v>
      </c>
      <c r="C135" s="132" t="str">
        <f>C43</f>
        <v>EPI</v>
      </c>
      <c r="D135" s="119"/>
      <c r="E135" s="119"/>
      <c r="F135" s="41">
        <f>F43</f>
        <v>0</v>
      </c>
    </row>
    <row r="136" spans="2:6" s="78" customFormat="1" ht="15" customHeight="1">
      <c r="B136" s="133" t="s">
        <v>59</v>
      </c>
      <c r="C136" s="133"/>
      <c r="D136" s="133"/>
      <c r="E136" s="133"/>
      <c r="F136" s="54">
        <f>SUM(F132:F135)</f>
        <v>0</v>
      </c>
    </row>
    <row r="137" spans="2:6">
      <c r="B137" s="20"/>
      <c r="C137" s="15"/>
      <c r="D137" s="22"/>
      <c r="E137" s="15"/>
      <c r="F137" s="23"/>
    </row>
    <row r="138" spans="2:6">
      <c r="B138" s="131" t="s">
        <v>109</v>
      </c>
      <c r="C138" s="131"/>
      <c r="D138" s="131"/>
      <c r="E138" s="131"/>
      <c r="F138" s="131"/>
    </row>
    <row r="139" spans="2:6" ht="15.75" customHeight="1">
      <c r="B139" s="1">
        <v>6</v>
      </c>
      <c r="C139" s="123" t="s">
        <v>46</v>
      </c>
      <c r="D139" s="123"/>
      <c r="E139" s="53" t="s">
        <v>45</v>
      </c>
      <c r="F139" s="53" t="s">
        <v>40</v>
      </c>
    </row>
    <row r="140" spans="2:6">
      <c r="B140" s="1" t="s">
        <v>8</v>
      </c>
      <c r="C140" s="124" t="s">
        <v>47</v>
      </c>
      <c r="D140" s="124"/>
      <c r="E140" s="67">
        <f>$F$49</f>
        <v>5.31</v>
      </c>
      <c r="F140" s="66">
        <f>E140%*($F$66+$F$75+$F$87+$F$96+$F$128+$F$108+$F$121+$F$136)</f>
        <v>417.49</v>
      </c>
    </row>
    <row r="141" spans="2:6" ht="15.75" customHeight="1">
      <c r="B141" s="2" t="s">
        <v>11</v>
      </c>
      <c r="C141" s="119" t="s">
        <v>48</v>
      </c>
      <c r="D141" s="119"/>
      <c r="E141" s="70">
        <f>$F$50</f>
        <v>7.2</v>
      </c>
      <c r="F141" s="41">
        <f>E141%*($F$66+$F$75+$F$87+$F$96+$F$128+$F$108+$F$121+$F$136+F140)</f>
        <v>596.14</v>
      </c>
    </row>
    <row r="142" spans="2:6">
      <c r="B142" s="2" t="s">
        <v>13</v>
      </c>
      <c r="C142" s="124" t="s">
        <v>110</v>
      </c>
      <c r="D142" s="124"/>
      <c r="E142" s="67">
        <f>SUM(E143:E145)</f>
        <v>8.65</v>
      </c>
      <c r="F142" s="66">
        <f>SUM(F143:F145)</f>
        <v>767.77</v>
      </c>
    </row>
    <row r="143" spans="2:6" s="24" customFormat="1">
      <c r="B143" s="42" t="s">
        <v>111</v>
      </c>
      <c r="C143" s="151" t="s">
        <v>49</v>
      </c>
      <c r="D143" s="151"/>
      <c r="E143" s="71">
        <f>$F$51</f>
        <v>0.65</v>
      </c>
      <c r="F143" s="72">
        <f>E143%*($F$66+$F$75+$F$87+$F$96+$F$128+$F$108+$F$121+$F$136+$F$140+$F$141)</f>
        <v>57.69</v>
      </c>
    </row>
    <row r="144" spans="2:6" s="24" customFormat="1">
      <c r="B144" s="42" t="s">
        <v>112</v>
      </c>
      <c r="C144" s="152" t="s">
        <v>50</v>
      </c>
      <c r="D144" s="152"/>
      <c r="E144" s="68">
        <f>$F$52</f>
        <v>3</v>
      </c>
      <c r="F144" s="69">
        <f>E144%*($F$66+$F$75+$F$87+$F$96+$F$128+$F$108+$F$121+$F$136+$F$140+$F$141)</f>
        <v>266.27999999999997</v>
      </c>
    </row>
    <row r="145" spans="2:6" s="24" customFormat="1">
      <c r="B145" s="42" t="s">
        <v>113</v>
      </c>
      <c r="C145" s="151" t="s">
        <v>114</v>
      </c>
      <c r="D145" s="151"/>
      <c r="E145" s="71">
        <f>$F$53</f>
        <v>5</v>
      </c>
      <c r="F145" s="72">
        <f>E145%*($F$66+$F$75+$F$87+$F$96+$F$128+$F$108+$F$121+$F$136+$F$140+$F$141)</f>
        <v>443.8</v>
      </c>
    </row>
    <row r="146" spans="2:6" s="24" customFormat="1">
      <c r="B146" s="123" t="s">
        <v>66</v>
      </c>
      <c r="C146" s="123"/>
      <c r="D146" s="123"/>
      <c r="E146" s="55">
        <f>E140+E142+E141</f>
        <v>21.16</v>
      </c>
      <c r="F146" s="61">
        <f>F140+F142+F141</f>
        <v>1781.4</v>
      </c>
    </row>
    <row r="147" spans="2:6" s="24" customFormat="1">
      <c r="B147" s="2" t="s">
        <v>15</v>
      </c>
      <c r="C147" s="119" t="s">
        <v>115</v>
      </c>
      <c r="D147" s="119"/>
      <c r="E147" s="75">
        <v>0</v>
      </c>
      <c r="F147" s="41">
        <v>0</v>
      </c>
    </row>
    <row r="148" spans="2:6" s="90" customFormat="1">
      <c r="B148" s="123" t="s">
        <v>59</v>
      </c>
      <c r="C148" s="123"/>
      <c r="D148" s="123"/>
      <c r="E148" s="62">
        <f>SUM(E146:E147)</f>
        <v>21.16</v>
      </c>
      <c r="F148" s="61">
        <f>SUM(F146:F147)</f>
        <v>1781.4</v>
      </c>
    </row>
    <row r="149" spans="2:6" s="25" customFormat="1" ht="20.25" customHeight="1">
      <c r="B149" s="20"/>
      <c r="C149" s="15"/>
      <c r="D149" s="15"/>
      <c r="E149" s="3"/>
      <c r="F149" s="3"/>
    </row>
    <row r="150" spans="2:6" s="26" customFormat="1" ht="20.25">
      <c r="B150" s="87" t="s">
        <v>116</v>
      </c>
      <c r="C150" s="88"/>
      <c r="D150" s="88"/>
      <c r="E150" s="88"/>
      <c r="F150" s="89"/>
    </row>
    <row r="151" spans="2:6" s="27" customFormat="1">
      <c r="B151" s="134" t="s">
        <v>117</v>
      </c>
      <c r="C151" s="134"/>
      <c r="D151" s="134"/>
      <c r="E151" s="134"/>
      <c r="F151" s="53" t="s">
        <v>40</v>
      </c>
    </row>
    <row r="152" spans="2:6" s="27" customFormat="1">
      <c r="B152" s="1" t="s">
        <v>8</v>
      </c>
      <c r="C152" s="124" t="s">
        <v>118</v>
      </c>
      <c r="D152" s="124"/>
      <c r="E152" s="124"/>
      <c r="F152" s="66">
        <f>F66</f>
        <v>4579.03</v>
      </c>
    </row>
    <row r="153" spans="2:6" s="27" customFormat="1">
      <c r="B153" s="2" t="s">
        <v>11</v>
      </c>
      <c r="C153" s="119" t="s">
        <v>119</v>
      </c>
      <c r="D153" s="119"/>
      <c r="E153" s="119"/>
      <c r="F153" s="41">
        <f>F75+F87+F96</f>
        <v>2681.1</v>
      </c>
    </row>
    <row r="154" spans="2:6" s="27" customFormat="1">
      <c r="B154" s="2" t="s">
        <v>13</v>
      </c>
      <c r="C154" s="124" t="s">
        <v>120</v>
      </c>
      <c r="D154" s="124"/>
      <c r="E154" s="124"/>
      <c r="F154" s="66">
        <f>F108</f>
        <v>111.28</v>
      </c>
    </row>
    <row r="155" spans="2:6" s="27" customFormat="1">
      <c r="B155" s="2" t="s">
        <v>15</v>
      </c>
      <c r="C155" s="119" t="s">
        <v>121</v>
      </c>
      <c r="D155" s="119"/>
      <c r="E155" s="119"/>
      <c r="F155" s="41">
        <f>F121+F128</f>
        <v>490.86</v>
      </c>
    </row>
    <row r="156" spans="2:6" s="24" customFormat="1">
      <c r="B156" s="2" t="s">
        <v>27</v>
      </c>
      <c r="C156" s="124" t="s">
        <v>122</v>
      </c>
      <c r="D156" s="124"/>
      <c r="E156" s="124"/>
      <c r="F156" s="66">
        <f>F136</f>
        <v>0</v>
      </c>
    </row>
    <row r="157" spans="2:6">
      <c r="B157" s="2" t="s">
        <v>123</v>
      </c>
      <c r="C157" s="119" t="s">
        <v>124</v>
      </c>
      <c r="D157" s="119"/>
      <c r="E157" s="119"/>
      <c r="F157" s="41">
        <f>F140+F141</f>
        <v>1013.63</v>
      </c>
    </row>
    <row r="158" spans="2:6">
      <c r="B158" s="134" t="s">
        <v>66</v>
      </c>
      <c r="C158" s="134"/>
      <c r="D158" s="134"/>
      <c r="E158" s="134"/>
      <c r="F158" s="61">
        <f>SUM(F151:F157)</f>
        <v>8875.9</v>
      </c>
    </row>
    <row r="159" spans="2:6">
      <c r="B159" s="2" t="s">
        <v>125</v>
      </c>
      <c r="C159" s="119" t="s">
        <v>126</v>
      </c>
      <c r="D159" s="119"/>
      <c r="E159" s="119"/>
      <c r="F159" s="41">
        <f>F142</f>
        <v>767.77</v>
      </c>
    </row>
    <row r="160" spans="2:6">
      <c r="B160" s="2" t="s">
        <v>127</v>
      </c>
      <c r="C160" s="124" t="s">
        <v>128</v>
      </c>
      <c r="D160" s="124"/>
      <c r="E160" s="124"/>
      <c r="F160" s="66">
        <f>F147</f>
        <v>0</v>
      </c>
    </row>
    <row r="161" spans="2:6" ht="15.75" customHeight="1">
      <c r="B161" s="134" t="s">
        <v>129</v>
      </c>
      <c r="C161" s="134"/>
      <c r="D161" s="134"/>
      <c r="E161" s="134"/>
      <c r="F161" s="61">
        <f>F158+F159+F160</f>
        <v>9643.67</v>
      </c>
    </row>
    <row r="162" spans="2:6" s="78" customFormat="1" ht="16.5" customHeight="1">
      <c r="B162" s="134" t="s">
        <v>181</v>
      </c>
      <c r="C162" s="134"/>
      <c r="D162" s="134"/>
      <c r="E162" s="134"/>
      <c r="F162" s="61">
        <f>F161*F56</f>
        <v>9643.67</v>
      </c>
    </row>
    <row r="163" spans="2:6">
      <c r="B163" s="20"/>
      <c r="C163" s="15"/>
      <c r="D163" s="15"/>
      <c r="E163" s="15"/>
      <c r="F163" s="23"/>
    </row>
    <row r="164" spans="2:6" ht="20.25">
      <c r="B164" s="87" t="s">
        <v>130</v>
      </c>
      <c r="C164" s="88"/>
      <c r="D164" s="88"/>
      <c r="E164" s="88"/>
      <c r="F164" s="89"/>
    </row>
    <row r="165" spans="2:6">
      <c r="B165" s="134" t="s">
        <v>131</v>
      </c>
      <c r="C165" s="134"/>
      <c r="D165" s="134"/>
      <c r="E165" s="134"/>
      <c r="F165" s="53" t="s">
        <v>45</v>
      </c>
    </row>
    <row r="166" spans="2:6">
      <c r="B166" s="2" t="s">
        <v>62</v>
      </c>
      <c r="C166" s="124" t="s">
        <v>63</v>
      </c>
      <c r="D166" s="124"/>
      <c r="E166" s="124"/>
      <c r="F166" s="66">
        <f>E75</f>
        <v>15.2</v>
      </c>
    </row>
    <row r="167" spans="2:6">
      <c r="B167" s="1" t="s">
        <v>69</v>
      </c>
      <c r="C167" s="119" t="s">
        <v>132</v>
      </c>
      <c r="D167" s="119"/>
      <c r="E167" s="119"/>
      <c r="F167" s="41">
        <f>E87</f>
        <v>36.799999999999997</v>
      </c>
    </row>
    <row r="168" spans="2:6">
      <c r="B168" s="2">
        <v>3</v>
      </c>
      <c r="C168" s="124" t="s">
        <v>87</v>
      </c>
      <c r="D168" s="124"/>
      <c r="E168" s="124"/>
      <c r="F168" s="66">
        <f>E108</f>
        <v>2.4300000000000002</v>
      </c>
    </row>
    <row r="169" spans="2:6">
      <c r="B169" s="2" t="s">
        <v>97</v>
      </c>
      <c r="C169" s="119" t="s">
        <v>133</v>
      </c>
      <c r="D169" s="119"/>
      <c r="E169" s="119"/>
      <c r="F169" s="41">
        <f>E121</f>
        <v>10.72</v>
      </c>
    </row>
    <row r="170" spans="2:6">
      <c r="B170" s="134" t="s">
        <v>59</v>
      </c>
      <c r="C170" s="134"/>
      <c r="D170" s="134"/>
      <c r="E170" s="134"/>
      <c r="F170" s="61">
        <f>SUM(F166:F169)</f>
        <v>65.150000000000006</v>
      </c>
    </row>
    <row r="171" spans="2:6" ht="9" customHeight="1">
      <c r="B171" s="20"/>
      <c r="C171" s="15"/>
      <c r="D171" s="15"/>
      <c r="E171" s="15"/>
      <c r="F171" s="23"/>
    </row>
    <row r="172" spans="2:6" ht="20.25">
      <c r="B172" s="87" t="s">
        <v>134</v>
      </c>
      <c r="C172" s="88"/>
      <c r="D172" s="88"/>
      <c r="E172" s="88"/>
      <c r="F172" s="89"/>
    </row>
    <row r="173" spans="2:6">
      <c r="B173" s="98" t="s">
        <v>135</v>
      </c>
      <c r="C173" s="149" t="s">
        <v>136</v>
      </c>
      <c r="D173" s="149"/>
      <c r="E173" s="149"/>
      <c r="F173" s="149"/>
    </row>
    <row r="174" spans="2:6">
      <c r="B174" s="2" t="s">
        <v>137</v>
      </c>
      <c r="C174" s="150" t="s">
        <v>138</v>
      </c>
      <c r="D174" s="150"/>
      <c r="E174" s="150"/>
      <c r="F174" s="150"/>
    </row>
    <row r="175" spans="2:6" ht="30.75" customHeight="1">
      <c r="B175" s="2" t="s">
        <v>139</v>
      </c>
      <c r="C175" s="156" t="s">
        <v>140</v>
      </c>
      <c r="D175" s="156"/>
      <c r="E175" s="156"/>
      <c r="F175" s="156"/>
    </row>
    <row r="176" spans="2:6">
      <c r="B176" s="2" t="s">
        <v>141</v>
      </c>
      <c r="C176" s="150" t="s">
        <v>142</v>
      </c>
      <c r="D176" s="150"/>
      <c r="E176" s="150"/>
      <c r="F176" s="150"/>
    </row>
    <row r="177" spans="2:6" ht="32.25" customHeight="1">
      <c r="B177" s="2" t="s">
        <v>143</v>
      </c>
      <c r="C177" s="156" t="s">
        <v>144</v>
      </c>
      <c r="D177" s="156"/>
      <c r="E177" s="156"/>
      <c r="F177" s="156"/>
    </row>
    <row r="178" spans="2:6">
      <c r="B178" s="2" t="s">
        <v>145</v>
      </c>
      <c r="C178" s="150" t="s">
        <v>146</v>
      </c>
      <c r="D178" s="150"/>
      <c r="E178" s="150"/>
      <c r="F178" s="150"/>
    </row>
    <row r="179" spans="2:6">
      <c r="B179" s="2" t="s">
        <v>147</v>
      </c>
      <c r="C179" s="156" t="s">
        <v>148</v>
      </c>
      <c r="D179" s="156"/>
      <c r="E179" s="156"/>
      <c r="F179" s="156"/>
    </row>
    <row r="180" spans="2:6">
      <c r="B180" s="2" t="s">
        <v>149</v>
      </c>
      <c r="C180" s="150" t="s">
        <v>150</v>
      </c>
      <c r="D180" s="150"/>
      <c r="E180" s="150"/>
      <c r="F180" s="150"/>
    </row>
    <row r="181" spans="2:6">
      <c r="B181" s="2" t="s">
        <v>151</v>
      </c>
      <c r="C181" s="156" t="s">
        <v>152</v>
      </c>
      <c r="D181" s="156"/>
      <c r="E181" s="156"/>
      <c r="F181" s="156"/>
    </row>
    <row r="182" spans="2:6" ht="33" customHeight="1">
      <c r="B182" s="2" t="s">
        <v>153</v>
      </c>
      <c r="C182" s="150" t="s">
        <v>154</v>
      </c>
      <c r="D182" s="150"/>
      <c r="E182" s="150"/>
      <c r="F182" s="150"/>
    </row>
    <row r="183" spans="2:6" ht="33" customHeight="1">
      <c r="B183" s="2" t="s">
        <v>155</v>
      </c>
      <c r="C183" s="156" t="s">
        <v>156</v>
      </c>
      <c r="D183" s="156"/>
      <c r="E183" s="156"/>
      <c r="F183" s="156"/>
    </row>
    <row r="184" spans="2:6" ht="54" customHeight="1">
      <c r="B184" s="2" t="s">
        <v>157</v>
      </c>
      <c r="C184" s="150" t="s">
        <v>158</v>
      </c>
      <c r="D184" s="150"/>
      <c r="E184" s="150"/>
      <c r="F184" s="150"/>
    </row>
    <row r="185" spans="2:6" ht="66" customHeight="1">
      <c r="B185" s="2" t="s">
        <v>159</v>
      </c>
      <c r="C185" s="156" t="s">
        <v>160</v>
      </c>
      <c r="D185" s="156"/>
      <c r="E185" s="156"/>
      <c r="F185" s="156"/>
    </row>
    <row r="186" spans="2:6" ht="86.25" customHeight="1">
      <c r="B186" s="2" t="s">
        <v>161</v>
      </c>
      <c r="C186" s="150" t="s">
        <v>162</v>
      </c>
      <c r="D186" s="150"/>
      <c r="E186" s="150"/>
      <c r="F186" s="150"/>
    </row>
    <row r="187" spans="2:6" ht="66.75" customHeight="1">
      <c r="B187" s="2" t="s">
        <v>163</v>
      </c>
      <c r="C187" s="156" t="s">
        <v>164</v>
      </c>
      <c r="D187" s="156"/>
      <c r="E187" s="156"/>
      <c r="F187" s="156"/>
    </row>
  </sheetData>
  <mergeCells count="154">
    <mergeCell ref="B1:F1"/>
    <mergeCell ref="B2:D2"/>
    <mergeCell ref="E2:F2"/>
    <mergeCell ref="B4:F4"/>
    <mergeCell ref="B6:F6"/>
    <mergeCell ref="B7:C7"/>
    <mergeCell ref="D7:F7"/>
    <mergeCell ref="C14:E14"/>
    <mergeCell ref="C17:D17"/>
    <mergeCell ref="E17:F17"/>
    <mergeCell ref="D18:F18"/>
    <mergeCell ref="D19:F19"/>
    <mergeCell ref="D20:F20"/>
    <mergeCell ref="B8:C8"/>
    <mergeCell ref="D8:E8"/>
    <mergeCell ref="B10:F10"/>
    <mergeCell ref="C11:E11"/>
    <mergeCell ref="D12:F12"/>
    <mergeCell ref="C13:E13"/>
    <mergeCell ref="C28:E28"/>
    <mergeCell ref="C29:E29"/>
    <mergeCell ref="B31:D31"/>
    <mergeCell ref="C33:D33"/>
    <mergeCell ref="C34:D34"/>
    <mergeCell ref="C37:D37"/>
    <mergeCell ref="C21:E21"/>
    <mergeCell ref="B23:F23"/>
    <mergeCell ref="C24:E24"/>
    <mergeCell ref="C25:E25"/>
    <mergeCell ref="C26:E26"/>
    <mergeCell ref="C27:E27"/>
    <mergeCell ref="C35:D35"/>
    <mergeCell ref="C46:E46"/>
    <mergeCell ref="B48:E48"/>
    <mergeCell ref="C49:E49"/>
    <mergeCell ref="C50:E50"/>
    <mergeCell ref="C51:E51"/>
    <mergeCell ref="C52:E52"/>
    <mergeCell ref="B39:E39"/>
    <mergeCell ref="C40:E40"/>
    <mergeCell ref="C41:E41"/>
    <mergeCell ref="C42:E42"/>
    <mergeCell ref="C43:E43"/>
    <mergeCell ref="B45:E45"/>
    <mergeCell ref="C62:E62"/>
    <mergeCell ref="C63:E63"/>
    <mergeCell ref="C64:E64"/>
    <mergeCell ref="C65:E65"/>
    <mergeCell ref="B66:E66"/>
    <mergeCell ref="C70:D70"/>
    <mergeCell ref="C53:E53"/>
    <mergeCell ref="B55:F55"/>
    <mergeCell ref="B56:E56"/>
    <mergeCell ref="C59:E59"/>
    <mergeCell ref="C60:E60"/>
    <mergeCell ref="C61:E61"/>
    <mergeCell ref="C78:D78"/>
    <mergeCell ref="C79:D79"/>
    <mergeCell ref="C80:D80"/>
    <mergeCell ref="C81:D81"/>
    <mergeCell ref="C82:D82"/>
    <mergeCell ref="C83:D83"/>
    <mergeCell ref="C71:D71"/>
    <mergeCell ref="C72:D72"/>
    <mergeCell ref="B73:D73"/>
    <mergeCell ref="C74:D74"/>
    <mergeCell ref="B75:D75"/>
    <mergeCell ref="B77:F77"/>
    <mergeCell ref="C92:E92"/>
    <mergeCell ref="C93:E93"/>
    <mergeCell ref="B96:E96"/>
    <mergeCell ref="C99:D99"/>
    <mergeCell ref="C100:D100"/>
    <mergeCell ref="C101:D101"/>
    <mergeCell ref="C84:D84"/>
    <mergeCell ref="C85:D85"/>
    <mergeCell ref="C86:D86"/>
    <mergeCell ref="B87:D87"/>
    <mergeCell ref="C90:E90"/>
    <mergeCell ref="C91:E91"/>
    <mergeCell ref="C94:E94"/>
    <mergeCell ref="C95:E95"/>
    <mergeCell ref="B108:D108"/>
    <mergeCell ref="C112:D112"/>
    <mergeCell ref="C113:D113"/>
    <mergeCell ref="C114:D114"/>
    <mergeCell ref="C115:D115"/>
    <mergeCell ref="C116:D116"/>
    <mergeCell ref="C102:D102"/>
    <mergeCell ref="C103:D103"/>
    <mergeCell ref="C104:D104"/>
    <mergeCell ref="C105:D105"/>
    <mergeCell ref="B106:D106"/>
    <mergeCell ref="C107:D107"/>
    <mergeCell ref="C125:E125"/>
    <mergeCell ref="B126:E126"/>
    <mergeCell ref="C127:E127"/>
    <mergeCell ref="B128:E128"/>
    <mergeCell ref="C131:E131"/>
    <mergeCell ref="C132:E132"/>
    <mergeCell ref="C117:D117"/>
    <mergeCell ref="C118:D118"/>
    <mergeCell ref="B119:D119"/>
    <mergeCell ref="C120:D120"/>
    <mergeCell ref="B121:D121"/>
    <mergeCell ref="C124:E124"/>
    <mergeCell ref="C140:D140"/>
    <mergeCell ref="C141:D141"/>
    <mergeCell ref="C142:D142"/>
    <mergeCell ref="C143:D143"/>
    <mergeCell ref="C144:D144"/>
    <mergeCell ref="C145:D145"/>
    <mergeCell ref="C133:E133"/>
    <mergeCell ref="C134:E134"/>
    <mergeCell ref="C135:E135"/>
    <mergeCell ref="B136:E136"/>
    <mergeCell ref="B138:F138"/>
    <mergeCell ref="C139:D139"/>
    <mergeCell ref="C154:E154"/>
    <mergeCell ref="C155:E155"/>
    <mergeCell ref="C156:E156"/>
    <mergeCell ref="C157:E157"/>
    <mergeCell ref="B158:E158"/>
    <mergeCell ref="C159:E159"/>
    <mergeCell ref="B146:D146"/>
    <mergeCell ref="C147:D147"/>
    <mergeCell ref="B148:D148"/>
    <mergeCell ref="B151:E151"/>
    <mergeCell ref="C152:E152"/>
    <mergeCell ref="C153:E153"/>
    <mergeCell ref="C168:E168"/>
    <mergeCell ref="C169:E169"/>
    <mergeCell ref="B170:E170"/>
    <mergeCell ref="C173:F173"/>
    <mergeCell ref="C174:F174"/>
    <mergeCell ref="C175:F175"/>
    <mergeCell ref="C160:E160"/>
    <mergeCell ref="B161:E161"/>
    <mergeCell ref="B162:E162"/>
    <mergeCell ref="B165:E165"/>
    <mergeCell ref="C166:E166"/>
    <mergeCell ref="C167:E167"/>
    <mergeCell ref="C182:F182"/>
    <mergeCell ref="C183:F183"/>
    <mergeCell ref="C184:F184"/>
    <mergeCell ref="C185:F185"/>
    <mergeCell ref="C186:F186"/>
    <mergeCell ref="C187:F187"/>
    <mergeCell ref="C176:F176"/>
    <mergeCell ref="C177:F177"/>
    <mergeCell ref="C178:F178"/>
    <mergeCell ref="C179:F179"/>
    <mergeCell ref="C180:F180"/>
    <mergeCell ref="C181:F181"/>
  </mergeCells>
  <dataValidations count="5"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2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1">
      <formula1>0.65</formula1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F32">
      <formula1>"15,22"</formula1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3">
      <formula1>2</formula1>
      <formula2>5</formula2>
    </dataValidation>
    <dataValidation type="decimal" allowBlank="1" showInputMessage="1" showErrorMessage="1" errorTitle="Erro na inserção de dados." error="O percentual máximo de lucro é de 7,20%, conforme estudos realizados pela Auditoria Interna do MPU." sqref="F50">
      <formula1>0</formula1>
      <formula2>7.2</formula2>
    </dataValidation>
  </dataValidations>
  <pageMargins left="0.511811024" right="0.511811024" top="0.78740157499999996" bottom="0.78740157499999996" header="0.31496062000000002" footer="0.31496062000000002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"/>
  <sheetViews>
    <sheetView tabSelected="1" workbookViewId="0">
      <selection activeCell="H26" sqref="H26"/>
    </sheetView>
  </sheetViews>
  <sheetFormatPr defaultRowHeight="12.75"/>
  <cols>
    <col min="1" max="1" width="9.140625" style="102"/>
    <col min="2" max="2" width="3" style="112" bestFit="1" customWidth="1"/>
    <col min="3" max="3" width="32.140625" style="102" customWidth="1"/>
    <col min="4" max="4" width="9.85546875" style="102" customWidth="1"/>
    <col min="5" max="5" width="19.28515625" style="102" bestFit="1" customWidth="1"/>
    <col min="6" max="6" width="15.85546875" style="102" bestFit="1" customWidth="1"/>
    <col min="7" max="7" width="17.42578125" style="102" bestFit="1" customWidth="1"/>
    <col min="8" max="16384" width="9.140625" style="102"/>
  </cols>
  <sheetData>
    <row r="3" spans="2:7" ht="25.5" customHeight="1">
      <c r="B3" s="111" t="s">
        <v>180</v>
      </c>
      <c r="C3" s="111" t="s">
        <v>169</v>
      </c>
      <c r="D3" s="107" t="s">
        <v>176</v>
      </c>
      <c r="E3" s="110" t="s">
        <v>177</v>
      </c>
      <c r="F3" s="110" t="s">
        <v>179</v>
      </c>
      <c r="G3" s="110" t="s">
        <v>178</v>
      </c>
    </row>
    <row r="4" spans="2:7">
      <c r="B4" s="103">
        <v>1</v>
      </c>
      <c r="C4" s="103" t="s">
        <v>184</v>
      </c>
      <c r="D4" s="103">
        <v>2</v>
      </c>
      <c r="E4" s="114">
        <f>designer!F161</f>
        <v>10822.17</v>
      </c>
      <c r="F4" s="115">
        <f>E4*D4</f>
        <v>21644.34</v>
      </c>
      <c r="G4" s="115">
        <f t="shared" ref="G4:G5" si="0">F4*12</f>
        <v>259732.08</v>
      </c>
    </row>
    <row r="5" spans="2:7" ht="12.75" customHeight="1">
      <c r="B5" s="103">
        <f>B4+1</f>
        <v>2</v>
      </c>
      <c r="C5" s="104" t="s">
        <v>185</v>
      </c>
      <c r="D5" s="104">
        <v>1</v>
      </c>
      <c r="E5" s="114">
        <f>revisor!F161</f>
        <v>9643.67</v>
      </c>
      <c r="F5" s="115">
        <f t="shared" ref="F5" si="1">E5*D5</f>
        <v>9643.67</v>
      </c>
      <c r="G5" s="115">
        <f t="shared" si="0"/>
        <v>115724.04</v>
      </c>
    </row>
    <row r="6" spans="2:7">
      <c r="B6" s="168" t="s">
        <v>59</v>
      </c>
      <c r="C6" s="168"/>
      <c r="D6" s="168"/>
      <c r="E6" s="168"/>
      <c r="F6" s="116">
        <f>SUM(F4:F5)</f>
        <v>31288.01</v>
      </c>
      <c r="G6" s="116">
        <f>SUM(G4:G5)</f>
        <v>375456.12</v>
      </c>
    </row>
    <row r="7" spans="2:7">
      <c r="C7" s="105"/>
      <c r="D7" s="105"/>
      <c r="E7" s="105"/>
      <c r="F7" s="105"/>
      <c r="G7" s="105"/>
    </row>
    <row r="8" spans="2:7">
      <c r="F8" s="113"/>
      <c r="G8" s="113"/>
    </row>
  </sheetData>
  <mergeCells count="1">
    <mergeCell ref="B6:E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designer</vt:lpstr>
      <vt:lpstr>revisor</vt:lpstr>
      <vt:lpstr>Quadro Consolidado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Administrador</cp:lastModifiedBy>
  <cp:revision/>
  <cp:lastPrinted>2019-01-30T20:34:41Z</cp:lastPrinted>
  <dcterms:created xsi:type="dcterms:W3CDTF">2014-02-07T18:14:59Z</dcterms:created>
  <dcterms:modified xsi:type="dcterms:W3CDTF">2019-04-25T20:15:45Z</dcterms:modified>
  <cp:category/>
  <cp:contentStatus/>
</cp:coreProperties>
</file>