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OTÓGRAFO" sheetId="1" r:id="rId1"/>
    <sheet name="RESUMO" sheetId="2" r:id="rId2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<sst xmlns="http://schemas.openxmlformats.org/spreadsheetml/2006/main" count="275" uniqueCount="172">
  <si>
    <t>RAMO:</t>
  </si>
  <si>
    <t>UNIDADE:</t>
  </si>
  <si>
    <t>DATA:</t>
  </si>
  <si>
    <t>DADOS REFERENTES À LICITAÇÃO</t>
  </si>
  <si>
    <t>A</t>
  </si>
  <si>
    <t xml:space="preserve">Nº do Processo </t>
  </si>
  <si>
    <t>19.00.1500.0000846/2017-83</t>
  </si>
  <si>
    <t>B</t>
  </si>
  <si>
    <t>Modalidade de Licitação nº (XX/AAAA)</t>
  </si>
  <si>
    <t>Pregão nº</t>
  </si>
  <si>
    <t>C</t>
  </si>
  <si>
    <t>Data da apresentação das propostas (DD/MM/AAAA)</t>
  </si>
  <si>
    <t>D</t>
  </si>
  <si>
    <t xml:space="preserve">Local de Execução </t>
  </si>
  <si>
    <t>CNMP SEDE</t>
  </si>
  <si>
    <t>E</t>
  </si>
  <si>
    <t>Acordo, Conv. ou Sentença Normativa em Dissídio Coletivo (MM/AAAA)</t>
  </si>
  <si>
    <t>04/2017</t>
  </si>
  <si>
    <t>F</t>
  </si>
  <si>
    <t>SINDICATO DOS TRABALHADORES EM EMP DE RAD E TELEV NO DF.</t>
  </si>
  <si>
    <t>G</t>
  </si>
  <si>
    <t>Data base da categoria (DD/MM/AAAA)</t>
  </si>
  <si>
    <t>H</t>
  </si>
  <si>
    <t>Categoria profissional (vinculada à execução contratual)</t>
  </si>
  <si>
    <t>Fotógrafo</t>
  </si>
  <si>
    <t>CUSTOS POR EMPREGADO (Inserir dados)</t>
  </si>
  <si>
    <t>COMPOSIÇÃO DA REMUNERAÇÃO</t>
  </si>
  <si>
    <t>Salário Base (em R$)</t>
  </si>
  <si>
    <t>Adicional de periculosidade (em %)</t>
  </si>
  <si>
    <t>Adicional de insalubridade (em %)</t>
  </si>
  <si>
    <t>Adicional de hora extra (em %)</t>
  </si>
  <si>
    <t>Intervalo intrajornada (em %)</t>
  </si>
  <si>
    <t>Adicional de assiduidade (em R$)</t>
  </si>
  <si>
    <t>Outros (auxílio creche e similares)</t>
  </si>
  <si>
    <t>BENEFÍCIOS MENSAIS E DIÁRIOS POR EMPREGADO</t>
  </si>
  <si>
    <t>Frequência</t>
  </si>
  <si>
    <t>Valor (R$)</t>
  </si>
  <si>
    <t>Transporte</t>
  </si>
  <si>
    <t>Diária</t>
  </si>
  <si>
    <t>Auxílio-alimentação</t>
  </si>
  <si>
    <t>Assistência médica</t>
  </si>
  <si>
    <t>Mensal</t>
  </si>
  <si>
    <t>Seguro de vida  e funeral em grupo</t>
  </si>
  <si>
    <t>Auxílio funeral</t>
  </si>
  <si>
    <t>Auxílio invalidez</t>
  </si>
  <si>
    <t>Outros (especificar)</t>
  </si>
  <si>
    <t>INSUMOS DIVERSOS</t>
  </si>
  <si>
    <t>Uniformes</t>
  </si>
  <si>
    <t>Materiais</t>
  </si>
  <si>
    <t>Equipamentos</t>
  </si>
  <si>
    <t>TRIBUTOS</t>
  </si>
  <si>
    <t>%</t>
  </si>
  <si>
    <t>ISS do local da execução contratual</t>
  </si>
  <si>
    <t>PLANILHA DE CUSTOS E FORMAÇÃO DE PREÇOS</t>
  </si>
  <si>
    <t>MÓDULO 1: COMPOSIÇÃO DA REMUNERAÇÃO</t>
  </si>
  <si>
    <t>Composição da Remuneração</t>
  </si>
  <si>
    <t>Salário Base</t>
  </si>
  <si>
    <t>Adicional de periculosidade</t>
  </si>
  <si>
    <t>Adicional de insalubridade</t>
  </si>
  <si>
    <t>Adicional de hora extra</t>
  </si>
  <si>
    <t>Intervalo intrajornada</t>
  </si>
  <si>
    <t>Adicional de assiduidade</t>
  </si>
  <si>
    <t>Total da Remuneração por posto</t>
  </si>
  <si>
    <t>MÓDULO 2: BENEFÍCIOS MENSAIS E DIÁRIOS</t>
  </si>
  <si>
    <t>Benefícios Mensais e Diários</t>
  </si>
  <si>
    <t>Auxílio-Alimentação</t>
  </si>
  <si>
    <t>Assistência médica-odontológica</t>
  </si>
  <si>
    <t>Seguro de vida em grupo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</si>
  <si>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</si>
  <si>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</si>
  <si>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</si>
  <si>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</si>
  <si>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</si>
  <si>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4.1 - Encargos Previdencários e FGTS</t>
  </si>
  <si>
    <t>4.1</t>
  </si>
  <si>
    <t>Encargos Previdenciários e FGTS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</si>
  <si>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</si>
  <si>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</si>
  <si>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</si>
  <si>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</si>
  <si>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</si>
  <si>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</si>
  <si>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</si>
  <si>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</si>
  <si>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</si>
  <si>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Submódulo 4.2 - 13º Salário e Adicional de Férias</t>
  </si>
  <si>
    <t>4.2</t>
  </si>
  <si>
    <t>13º Salário e Adicional de Férias</t>
  </si>
  <si>
    <t>13º Salário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</si>
  <si>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</si>
  <si>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</si>
  <si>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</si>
  <si>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</si>
  <si>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</si>
  <si>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</si>
  <si>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o Afastamento Maternidade</t>
  </si>
  <si>
    <t>Submódulo 4.4 - Provisão para Rescisão</t>
  </si>
  <si>
    <t>4.4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</si>
  <si>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</si>
  <si>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</si>
  <si>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</si>
  <si>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</si>
  <si>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</si>
  <si>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</si>
  <si>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</si>
  <si>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</si>
  <si>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</si>
  <si>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Custo de Reposição do Profissional Ausente</t>
  </si>
  <si>
    <t xml:space="preserve">Férias 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</si>
  <si>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</si>
  <si>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</si>
  <si>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</si>
  <si>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</si>
  <si>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</si>
  <si>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MÓDULO 5: CUSTOS INDIRETOS, TRIBUTOS E LUCRO</t>
  </si>
  <si>
    <t>Custos Indiretos, Tributos e Lucro</t>
  </si>
  <si>
    <t>Taxa de Administração</t>
  </si>
  <si>
    <t>Tributos</t>
  </si>
  <si>
    <t>B.1</t>
  </si>
  <si>
    <t>PIS</t>
  </si>
  <si>
    <t>B.2</t>
  </si>
  <si>
    <t>Cofins</t>
  </si>
  <si>
    <t>B.3</t>
  </si>
  <si>
    <t>ISS</t>
  </si>
  <si>
    <t>Lucro</t>
  </si>
  <si>
    <t>Total de Custos Indiretos, Tributos e Lucro</t>
  </si>
  <si>
    <t>QUADRO RESUMO - CUSTO POR EMPREGADO</t>
  </si>
  <si>
    <t>Mão-de-obra vinculada à execução contratual (valor por posto)</t>
  </si>
  <si>
    <t>Valor    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</si>
  <si>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</si>
  <si>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</si>
  <si>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</si>
  <si>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</si>
  <si>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Módulo 5 (A+C) – Custos Indiretos e Lucro</t>
  </si>
  <si>
    <t>Módulo 5 B – Tributos</t>
  </si>
  <si>
    <t>VALOR TOTAL POR EMPREGADO</t>
  </si>
  <si>
    <t>SUB-MÓDULO</t>
  </si>
  <si>
    <t>OBSERVAÇÕES</t>
  </si>
  <si>
    <t>1A</t>
  </si>
  <si>
    <t xml:space="preserve">Informar o valor do salário normativo da categoria, relativamente a um empregado.     </t>
  </si>
  <si>
    <t>1B</t>
  </si>
  <si>
    <t>Informar o percentual definido na CCT e, em caso de disposição na referida norma coletiva outorgando-lhe natureza meramente indenizatória, excluí-lo da base de cálculo dos “Encargos Sociais".</t>
  </si>
  <si>
    <t>1D</t>
  </si>
  <si>
    <t>Calculado com base no valor da hora estipulada na CCT, considerando como horas noturnas as compreendidas entre 22 horas e 5 horas, desde que a convenção coletiva de trabalho não disponha de forma diferente.</t>
  </si>
  <si>
    <t>1G</t>
  </si>
  <si>
    <t>Aplicável apenas aos postos de 12x36 horas. Equivale ao custo de uma hora extra. Portanto, informar o percentual definido na CCT a ser aplicado sobre o valor da hora normal.</t>
  </si>
  <si>
    <t>1H</t>
  </si>
  <si>
    <t>Informar o  valor do adicional calculado pela regra especificada na CCT.</t>
  </si>
  <si>
    <t>1I</t>
  </si>
  <si>
    <t>Especificar outros adicionais, caso estejam previstos na CCT.</t>
  </si>
  <si>
    <t>2A</t>
  </si>
  <si>
    <t>Informar o valor correspondente a duas passagens por dia trabalhado.</t>
  </si>
  <si>
    <t>2B</t>
  </si>
  <si>
    <t>Informar o valor diário do auxílio-alimentação, previsto no acordo coletivo da categoria.</t>
  </si>
  <si>
    <t>2C/2D</t>
  </si>
  <si>
    <t>Informar os valores previstos na CCT.</t>
  </si>
  <si>
    <t>2E</t>
  </si>
  <si>
    <t>Percentual definido em estudo realizado pela AUDIN/MPU.</t>
  </si>
  <si>
    <t>2G</t>
  </si>
  <si>
    <t>Inserir o valor de outros benefícios, desde que constem do projeto básico ou da convenção coletiva de trabalho.</t>
  </si>
  <si>
    <t>3A</t>
  </si>
  <si>
    <t>Valor médio nacional dos contratos no âmbito do MPU. Foi considerado o fornecimento de 2 conjuntos por semestre.</t>
  </si>
  <si>
    <t>4A</t>
  </si>
  <si>
    <r>
      <rPr>
        <sz val="11"/>
        <rFont val="Times New Roman"/>
        <family val="1"/>
      </rP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</t>
    </r>
    <r>
      <rPr>
        <sz val="11"/>
        <rFont val="Times New Roman"/>
        <family val="1"/>
      </rPr>
      <t>.</t>
    </r>
  </si>
  <si>
    <t>4B</t>
  </si>
  <si>
    <t>Informar os percentuais correspondentes às alíquotas de retenção previstas nas IN RFB nº 1.234/2012, excluídos o IRPJ e a CSLL.  Quanto ao ISSQN, aplicar a alíquota prevista na legislação municipal onde os serviços serão prestados.</t>
  </si>
  <si>
    <t>4C</t>
  </si>
  <si>
    <r>
      <rPr>
        <sz val="11"/>
        <rFont val="Times New Roman"/>
        <family val="1"/>
      </rP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 </t>
    </r>
    <r>
      <rPr>
        <sz val="11"/>
        <rFont val="Times New Roman"/>
        <family val="1"/>
      </rPr>
      <t xml:space="preserve">e, ainda, sobre a Taxa de Administração </t>
    </r>
    <r>
      <rPr>
        <b/>
        <sz val="11"/>
        <rFont val="Times New Roman"/>
        <family val="1"/>
      </rPr>
      <t>(MÓDULO 5A)</t>
    </r>
    <r>
      <rPr>
        <sz val="11"/>
        <rFont val="Times New Roman"/>
        <family val="1"/>
      </rPr>
      <t>.</t>
    </r>
  </si>
  <si>
    <t>VALOR MENSAL</t>
  </si>
  <si>
    <t xml:space="preserve">QUANT. DE POSTOS </t>
  </si>
  <si>
    <t xml:space="preserve">TOTAL ANUAL </t>
  </si>
  <si>
    <t>QUANT. DE  MESES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</si>
</sst>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"/>
    <numFmt numFmtId="165" formatCode="&quot;R$&quot;#,##0.00;[Red]&quot;R$&quot;#,##0.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43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4" fontId="3" fillId="33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justify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9" fontId="7" fillId="33" borderId="0" xfId="0" applyNumberFormat="1" applyFont="1" applyFill="1" applyBorder="1" applyAlignment="1" applyProtection="1">
      <alignment horizontal="right" vertical="center" wrapText="1"/>
      <protection/>
    </xf>
    <xf numFmtId="3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39" fontId="3" fillId="0" borderId="17" xfId="0" applyNumberFormat="1" applyFont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/>
      <protection/>
    </xf>
    <xf numFmtId="39" fontId="3" fillId="0" borderId="18" xfId="0" applyNumberFormat="1" applyFont="1" applyBorder="1" applyAlignment="1" applyProtection="1">
      <alignment horizontal="right"/>
      <protection locked="0"/>
    </xf>
    <xf numFmtId="39" fontId="3" fillId="0" borderId="19" xfId="0" applyNumberFormat="1" applyFont="1" applyFill="1" applyBorder="1" applyAlignment="1" applyProtection="1">
      <alignment horizontal="right"/>
      <protection locked="0"/>
    </xf>
    <xf numFmtId="39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center"/>
      <protection/>
    </xf>
    <xf numFmtId="39" fontId="3" fillId="0" borderId="20" xfId="0" applyNumberFormat="1" applyFont="1" applyBorder="1" applyAlignment="1" applyProtection="1">
      <alignment horizontal="right"/>
      <protection locked="0"/>
    </xf>
    <xf numFmtId="39" fontId="4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/>
    </xf>
    <xf numFmtId="39" fontId="3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39" fontId="3" fillId="0" borderId="14" xfId="0" applyNumberFormat="1" applyFont="1" applyBorder="1" applyAlignment="1" applyProtection="1">
      <alignment horizontal="right" vertical="center" wrapText="1"/>
      <protection locked="0"/>
    </xf>
    <xf numFmtId="39" fontId="3" fillId="33" borderId="0" xfId="0" applyNumberFormat="1" applyFont="1" applyFill="1" applyBorder="1" applyAlignment="1" applyProtection="1">
      <alignment horizontal="right"/>
      <protection/>
    </xf>
    <xf numFmtId="39" fontId="3" fillId="33" borderId="0" xfId="0" applyNumberFormat="1" applyFont="1" applyFill="1" applyBorder="1" applyAlignment="1" applyProtection="1">
      <alignment horizontal="right"/>
      <protection locked="0"/>
    </xf>
    <xf numFmtId="3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37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1" xfId="0" applyNumberFormat="1" applyFont="1" applyFill="1" applyBorder="1" applyAlignment="1" applyProtection="1">
      <alignment horizontal="right" vertical="center" wrapText="1"/>
      <protection/>
    </xf>
    <xf numFmtId="39" fontId="7" fillId="33" borderId="0" xfId="0" applyNumberFormat="1" applyFont="1" applyFill="1" applyBorder="1" applyAlignment="1" applyProtection="1">
      <alignment horizontal="center" vertical="center" wrapText="1"/>
      <protection/>
    </xf>
    <xf numFmtId="39" fontId="3" fillId="33" borderId="0" xfId="0" applyNumberFormat="1" applyFont="1" applyFill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39" fontId="3" fillId="0" borderId="16" xfId="0" applyNumberFormat="1" applyFont="1" applyBorder="1" applyAlignment="1" applyProtection="1">
      <alignment horizontal="right" vertical="center" wrapText="1"/>
      <protection/>
    </xf>
    <xf numFmtId="39" fontId="3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39" fontId="3" fillId="0" borderId="17" xfId="0" applyNumberFormat="1" applyFont="1" applyBorder="1" applyAlignment="1" applyProtection="1">
      <alignment horizontal="right" vertical="center" wrapText="1"/>
      <protection/>
    </xf>
    <xf numFmtId="0" fontId="9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7" fillId="34" borderId="11" xfId="0" applyNumberFormat="1" applyFont="1" applyFill="1" applyBorder="1" applyAlignment="1" applyProtection="1">
      <alignment horizontal="center" vertical="center"/>
      <protection locked="0"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3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34" borderId="21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39" fontId="3" fillId="33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3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39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39" fontId="3" fillId="0" borderId="16" xfId="0" applyNumberFormat="1" applyFont="1" applyBorder="1" applyAlignment="1" applyProtection="1">
      <alignment horizontal="center" vertical="center" wrapText="1"/>
      <protection locked="0"/>
    </xf>
    <xf numFmtId="39" fontId="3" fillId="33" borderId="16" xfId="0" applyNumberFormat="1" applyFont="1" applyFill="1" applyBorder="1" applyAlignment="1" applyProtection="1">
      <alignment horizontal="right" vertical="center" wrapText="1"/>
      <protection/>
    </xf>
    <xf numFmtId="3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3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3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9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39" fontId="3" fillId="0" borderId="29" xfId="0" applyNumberFormat="1" applyFont="1" applyBorder="1" applyAlignment="1" applyProtection="1">
      <alignment horizontal="right" vertical="center" wrapText="1"/>
      <protection/>
    </xf>
    <xf numFmtId="39" fontId="3" fillId="0" borderId="30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39" fontId="3" fillId="0" borderId="31" xfId="0" applyNumberFormat="1" applyFont="1" applyBorder="1" applyAlignment="1" applyProtection="1">
      <alignment horizontal="right" vertical="center" wrapText="1"/>
      <protection/>
    </xf>
    <xf numFmtId="39" fontId="7" fillId="0" borderId="21" xfId="0" applyNumberFormat="1" applyFont="1" applyBorder="1" applyAlignment="1" applyProtection="1">
      <alignment horizontal="right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39" fontId="3" fillId="0" borderId="32" xfId="0" applyNumberFormat="1" applyFont="1" applyBorder="1" applyAlignment="1" applyProtection="1">
      <alignment horizontal="right" vertical="center" wrapText="1"/>
      <protection/>
    </xf>
    <xf numFmtId="39" fontId="7" fillId="34" borderId="21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3" fontId="3" fillId="36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8" xfId="0" applyFont="1" applyFill="1" applyBorder="1" applyAlignment="1" applyProtection="1">
      <alignment horizontal="justify" vertical="center" wrapText="1"/>
      <protection/>
    </xf>
    <xf numFmtId="0" fontId="3" fillId="33" borderId="20" xfId="0" applyFont="1" applyFill="1" applyBorder="1" applyAlignment="1" applyProtection="1">
      <alignment horizontal="justify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left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39" fontId="3" fillId="0" borderId="17" xfId="0" applyNumberFormat="1" applyFont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39" fontId="3" fillId="0" borderId="25" xfId="0" applyNumberFormat="1" applyFont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/>
    </xf>
    <xf numFmtId="165" fontId="0" fillId="0" borderId="34" xfId="0" applyNumberFormat="1" applyBorder="1" applyAlignment="1">
      <alignment/>
    </xf>
    <xf numFmtId="165" fontId="27" fillId="0" borderId="34" xfId="0" applyNumberFormat="1" applyFont="1" applyBorder="1" applyAlignment="1">
      <alignment/>
    </xf>
    <xf numFmtId="0" fontId="27" fillId="37" borderId="34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0"/>
  <sheetViews>
    <sheetView tabSelected="1" zoomScalePageLayoutView="0" workbookViewId="0" topLeftCell="A127">
      <selection activeCell="L146" sqref="L146"/>
    </sheetView>
  </sheetViews>
  <sheetFormatPr defaultColWidth="9.140625" defaultRowHeight="12.75"/>
  <cols>
    <col min="1" max="1" width="3.421875" style="1" customWidth="1"/>
    <col min="2" max="2" width="8.140625" style="1" customWidth="1"/>
    <col min="3" max="3" width="52.28125" style="1" customWidth="1"/>
    <col min="4" max="4" width="7.8515625" style="1" customWidth="1"/>
    <col min="5" max="5" width="13.28125" style="1" customWidth="1"/>
    <col min="6" max="6" width="12.28125" style="1" customWidth="1"/>
    <col min="7" max="16384" width="9.140625" style="1" customWidth="1"/>
  </cols>
  <sheetData>
    <row r="1" spans="2:6" ht="8.25" customHeight="1">
      <c r="B1" s="2"/>
      <c r="C1" s="2"/>
      <c r="D1" s="2"/>
      <c r="E1" s="2"/>
      <c r="F1" s="2"/>
    </row>
    <row r="2" spans="2:6" ht="18.75">
      <c r="B2" s="3" t="s">
        <v>0</v>
      </c>
      <c r="C2" s="4"/>
      <c r="D2" s="4"/>
      <c r="E2" s="4"/>
      <c r="F2" s="4"/>
    </row>
    <row r="3" spans="2:6" ht="18.75">
      <c r="B3" s="3" t="s">
        <v>1</v>
      </c>
      <c r="C3" s="4"/>
      <c r="D3" s="4"/>
      <c r="E3" s="3" t="s">
        <v>2</v>
      </c>
      <c r="F3" s="4"/>
    </row>
    <row r="4" spans="2:6" ht="8.25" customHeight="1">
      <c r="B4" s="2"/>
      <c r="C4" s="2"/>
      <c r="D4" s="2"/>
      <c r="E4" s="2"/>
      <c r="F4" s="2"/>
    </row>
    <row r="5" spans="2:6" s="2" customFormat="1" ht="15.75" customHeight="1">
      <c r="B5" s="166" t="s">
        <v>3</v>
      </c>
      <c r="C5" s="166"/>
      <c r="D5" s="166"/>
      <c r="E5" s="166"/>
      <c r="F5" s="166"/>
    </row>
    <row r="6" spans="2:6" s="2" customFormat="1" ht="15.75" customHeight="1">
      <c r="B6" s="5" t="s">
        <v>4</v>
      </c>
      <c r="C6" s="6" t="s">
        <v>5</v>
      </c>
      <c r="D6" s="164" t="s">
        <v>6</v>
      </c>
      <c r="E6" s="164"/>
      <c r="F6" s="164"/>
    </row>
    <row r="7" spans="2:6" s="2" customFormat="1" ht="15.75" customHeight="1">
      <c r="B7" s="5" t="s">
        <v>7</v>
      </c>
      <c r="C7" s="6" t="s">
        <v>8</v>
      </c>
      <c r="D7" s="167" t="s">
        <v>9</v>
      </c>
      <c r="E7" s="167"/>
      <c r="F7" s="7"/>
    </row>
    <row r="8" spans="2:6" s="2" customFormat="1" ht="15.75" customHeight="1">
      <c r="B8" s="8" t="s">
        <v>10</v>
      </c>
      <c r="C8" s="163" t="s">
        <v>11</v>
      </c>
      <c r="D8" s="163"/>
      <c r="E8" s="163"/>
      <c r="F8" s="9"/>
    </row>
    <row r="9" spans="2:6" s="2" customFormat="1" ht="18" customHeight="1">
      <c r="B9" s="10" t="s">
        <v>12</v>
      </c>
      <c r="C9" s="11" t="s">
        <v>13</v>
      </c>
      <c r="D9" s="162" t="s">
        <v>14</v>
      </c>
      <c r="E9" s="162"/>
      <c r="F9" s="162"/>
    </row>
    <row r="10" spans="2:6" s="2" customFormat="1" ht="15.75" customHeight="1">
      <c r="B10" s="5" t="s">
        <v>15</v>
      </c>
      <c r="C10" s="163" t="s">
        <v>16</v>
      </c>
      <c r="D10" s="163"/>
      <c r="E10" s="163"/>
      <c r="F10" s="7" t="s">
        <v>17</v>
      </c>
    </row>
    <row r="11" spans="2:6" s="2" customFormat="1" ht="18.75" customHeight="1">
      <c r="B11" s="12" t="s">
        <v>18</v>
      </c>
      <c r="C11" s="162" t="s">
        <v>19</v>
      </c>
      <c r="D11" s="162"/>
      <c r="E11" s="162"/>
      <c r="F11" s="162"/>
    </row>
    <row r="12" spans="2:6" s="2" customFormat="1" ht="15.75" customHeight="1">
      <c r="B12" s="5" t="s">
        <v>20</v>
      </c>
      <c r="C12" s="163" t="s">
        <v>21</v>
      </c>
      <c r="D12" s="163"/>
      <c r="E12" s="163"/>
      <c r="F12" s="13">
        <v>42736</v>
      </c>
    </row>
    <row r="13" spans="2:6" s="2" customFormat="1" ht="15.75" customHeight="1">
      <c r="B13" s="5" t="s">
        <v>22</v>
      </c>
      <c r="C13" s="14" t="s">
        <v>23</v>
      </c>
      <c r="D13" s="14"/>
      <c r="E13" s="164" t="s">
        <v>24</v>
      </c>
      <c r="F13" s="164"/>
    </row>
    <row r="14" spans="2:6" s="2" customFormat="1" ht="11.25" customHeight="1">
      <c r="B14" s="15"/>
      <c r="C14" s="15"/>
      <c r="D14" s="15"/>
      <c r="E14" s="15"/>
      <c r="F14" s="15"/>
    </row>
    <row r="15" spans="2:6" s="2" customFormat="1" ht="20.25">
      <c r="B15" s="16" t="s">
        <v>25</v>
      </c>
      <c r="C15" s="15"/>
      <c r="D15" s="15"/>
      <c r="E15" s="15"/>
      <c r="F15" s="15"/>
    </row>
    <row r="16" spans="2:6" s="2" customFormat="1" ht="9" customHeight="1">
      <c r="B16" s="15"/>
      <c r="C16" s="15"/>
      <c r="D16" s="15"/>
      <c r="E16" s="15"/>
      <c r="F16" s="15"/>
    </row>
    <row r="17" spans="2:6" s="2" customFormat="1" ht="15.75" customHeight="1">
      <c r="B17" s="136" t="s">
        <v>26</v>
      </c>
      <c r="C17" s="136"/>
      <c r="D17" s="136"/>
      <c r="E17" s="136"/>
      <c r="F17" s="136"/>
    </row>
    <row r="18" spans="2:6" s="2" customFormat="1" ht="15.75" customHeight="1">
      <c r="B18" s="17" t="s">
        <v>4</v>
      </c>
      <c r="C18" s="165" t="s">
        <v>27</v>
      </c>
      <c r="D18" s="165"/>
      <c r="E18" s="165"/>
      <c r="F18" s="18">
        <v>5223.33</v>
      </c>
    </row>
    <row r="19" spans="2:6" s="2" customFormat="1" ht="15" customHeight="1">
      <c r="B19" s="19" t="s">
        <v>7</v>
      </c>
      <c r="C19" s="160" t="s">
        <v>28</v>
      </c>
      <c r="D19" s="160"/>
      <c r="E19" s="160"/>
      <c r="F19" s="20">
        <v>0</v>
      </c>
    </row>
    <row r="20" spans="2:6" s="2" customFormat="1" ht="15" customHeight="1">
      <c r="B20" s="19" t="s">
        <v>10</v>
      </c>
      <c r="C20" s="160" t="s">
        <v>29</v>
      </c>
      <c r="D20" s="160"/>
      <c r="E20" s="160"/>
      <c r="F20" s="20">
        <v>0</v>
      </c>
    </row>
    <row r="21" spans="2:6" s="2" customFormat="1" ht="15" customHeight="1">
      <c r="B21" s="21" t="s">
        <v>12</v>
      </c>
      <c r="C21" s="160" t="s">
        <v>30</v>
      </c>
      <c r="D21" s="160"/>
      <c r="E21" s="160"/>
      <c r="F21" s="20">
        <v>0</v>
      </c>
    </row>
    <row r="22" spans="2:6" s="2" customFormat="1" ht="15" customHeight="1">
      <c r="B22" s="21" t="s">
        <v>15</v>
      </c>
      <c r="C22" s="160" t="s">
        <v>31</v>
      </c>
      <c r="D22" s="160"/>
      <c r="E22" s="160"/>
      <c r="F22" s="20">
        <v>0</v>
      </c>
    </row>
    <row r="23" spans="2:6" s="2" customFormat="1" ht="15" customHeight="1">
      <c r="B23" s="21" t="s">
        <v>18</v>
      </c>
      <c r="C23" s="160" t="s">
        <v>32</v>
      </c>
      <c r="D23" s="160"/>
      <c r="E23" s="160"/>
      <c r="F23" s="20">
        <v>0</v>
      </c>
    </row>
    <row r="24" spans="2:6" s="2" customFormat="1" ht="17.25" customHeight="1">
      <c r="B24" s="22" t="s">
        <v>20</v>
      </c>
      <c r="C24" s="161" t="s">
        <v>33</v>
      </c>
      <c r="D24" s="161"/>
      <c r="E24" s="161"/>
      <c r="F24" s="133">
        <v>0</v>
      </c>
    </row>
    <row r="25" spans="2:6" s="2" customFormat="1" ht="15.75" customHeight="1">
      <c r="B25" s="23"/>
      <c r="C25" s="23"/>
      <c r="D25" s="23"/>
      <c r="E25" s="24"/>
      <c r="F25" s="25"/>
    </row>
    <row r="26" spans="2:6" s="2" customFormat="1" ht="14.25">
      <c r="B26" s="145" t="s">
        <v>34</v>
      </c>
      <c r="C26" s="145"/>
      <c r="D26" s="145"/>
      <c r="E26" s="26" t="s">
        <v>35</v>
      </c>
      <c r="F26" s="27" t="s">
        <v>36</v>
      </c>
    </row>
    <row r="27" spans="2:6" s="2" customFormat="1" ht="15" customHeight="1">
      <c r="B27" s="28" t="s">
        <v>4</v>
      </c>
      <c r="C27" s="158" t="s">
        <v>37</v>
      </c>
      <c r="D27" s="158"/>
      <c r="E27" s="29" t="s">
        <v>38</v>
      </c>
      <c r="F27" s="30">
        <v>10</v>
      </c>
    </row>
    <row r="28" spans="2:6" s="2" customFormat="1" ht="15.75" customHeight="1">
      <c r="B28" s="19" t="s">
        <v>7</v>
      </c>
      <c r="C28" s="159" t="s">
        <v>39</v>
      </c>
      <c r="D28" s="159"/>
      <c r="E28" s="31" t="s">
        <v>38</v>
      </c>
      <c r="F28" s="32">
        <v>31</v>
      </c>
    </row>
    <row r="29" spans="2:6" s="2" customFormat="1" ht="15.75" customHeight="1">
      <c r="B29" s="19" t="s">
        <v>10</v>
      </c>
      <c r="C29" s="159" t="s">
        <v>40</v>
      </c>
      <c r="D29" s="159"/>
      <c r="E29" s="31" t="s">
        <v>41</v>
      </c>
      <c r="F29" s="32">
        <v>200</v>
      </c>
    </row>
    <row r="30" spans="2:6" s="2" customFormat="1" ht="15.75" customHeight="1">
      <c r="B30" s="19" t="s">
        <v>12</v>
      </c>
      <c r="C30" s="159" t="s">
        <v>42</v>
      </c>
      <c r="D30" s="159"/>
      <c r="E30" s="31" t="s">
        <v>41</v>
      </c>
      <c r="F30" s="32">
        <v>3</v>
      </c>
    </row>
    <row r="31" spans="2:6" s="2" customFormat="1" ht="15.75" customHeight="1">
      <c r="B31" s="19" t="s">
        <v>15</v>
      </c>
      <c r="C31" s="139" t="s">
        <v>43</v>
      </c>
      <c r="D31" s="139"/>
      <c r="E31" s="31" t="s">
        <v>41</v>
      </c>
      <c r="F31" s="33">
        <v>0</v>
      </c>
    </row>
    <row r="32" spans="2:6" s="2" customFormat="1" ht="15.75" customHeight="1">
      <c r="B32" s="19" t="s">
        <v>18</v>
      </c>
      <c r="C32" s="149" t="s">
        <v>44</v>
      </c>
      <c r="D32" s="149"/>
      <c r="E32" s="31" t="s">
        <v>41</v>
      </c>
      <c r="F32" s="34">
        <v>0</v>
      </c>
    </row>
    <row r="33" spans="2:6" s="2" customFormat="1" ht="15.75" customHeight="1">
      <c r="B33" s="22" t="s">
        <v>20</v>
      </c>
      <c r="C33" s="156" t="s">
        <v>45</v>
      </c>
      <c r="D33" s="156"/>
      <c r="E33" s="35" t="s">
        <v>41</v>
      </c>
      <c r="F33" s="36">
        <v>0</v>
      </c>
    </row>
    <row r="34" spans="2:6" s="37" customFormat="1" ht="15" customHeight="1">
      <c r="B34" s="38"/>
      <c r="C34" s="23"/>
      <c r="D34" s="23"/>
      <c r="E34" s="15"/>
      <c r="F34" s="39"/>
    </row>
    <row r="35" spans="2:6" s="37" customFormat="1" ht="14.25">
      <c r="B35" s="145" t="s">
        <v>46</v>
      </c>
      <c r="C35" s="145"/>
      <c r="D35" s="145"/>
      <c r="E35" s="145"/>
      <c r="F35" s="40" t="s">
        <v>36</v>
      </c>
    </row>
    <row r="36" spans="2:6" s="37" customFormat="1" ht="15" customHeight="1">
      <c r="B36" s="41" t="s">
        <v>4</v>
      </c>
      <c r="C36" s="146" t="s">
        <v>47</v>
      </c>
      <c r="D36" s="146"/>
      <c r="E36" s="146"/>
      <c r="F36" s="42">
        <v>146.46</v>
      </c>
    </row>
    <row r="37" spans="2:6" s="37" customFormat="1" ht="15" customHeight="1">
      <c r="B37" s="43" t="s">
        <v>7</v>
      </c>
      <c r="C37" s="139" t="s">
        <v>48</v>
      </c>
      <c r="D37" s="139"/>
      <c r="E37" s="139"/>
      <c r="F37" s="34">
        <v>0</v>
      </c>
    </row>
    <row r="38" spans="2:6" s="37" customFormat="1" ht="15.75" customHeight="1">
      <c r="B38" s="44" t="s">
        <v>10</v>
      </c>
      <c r="C38" s="157" t="s">
        <v>49</v>
      </c>
      <c r="D38" s="157"/>
      <c r="E38" s="157"/>
      <c r="F38" s="45">
        <v>0</v>
      </c>
    </row>
    <row r="39" spans="2:6" s="2" customFormat="1" ht="15.75" customHeight="1">
      <c r="B39" s="46"/>
      <c r="C39" s="46"/>
      <c r="D39" s="46"/>
      <c r="E39" s="46"/>
      <c r="F39" s="47"/>
    </row>
    <row r="40" spans="2:6" s="2" customFormat="1" ht="15.75" customHeight="1">
      <c r="B40" s="145" t="s">
        <v>50</v>
      </c>
      <c r="C40" s="145"/>
      <c r="D40" s="145"/>
      <c r="E40" s="145"/>
      <c r="F40" s="40" t="s">
        <v>51</v>
      </c>
    </row>
    <row r="41" spans="2:6" s="2" customFormat="1" ht="15.75" customHeight="1">
      <c r="B41" s="44" t="s">
        <v>4</v>
      </c>
      <c r="C41" s="142" t="s">
        <v>52</v>
      </c>
      <c r="D41" s="142"/>
      <c r="E41" s="142"/>
      <c r="F41" s="48">
        <v>5</v>
      </c>
    </row>
    <row r="42" spans="2:6" s="2" customFormat="1" ht="15.75" customHeight="1">
      <c r="B42" s="49"/>
      <c r="C42" s="50"/>
      <c r="D42" s="50"/>
      <c r="E42" s="50"/>
      <c r="F42" s="51"/>
    </row>
    <row r="43" spans="2:6" s="2" customFormat="1" ht="15.75" customHeight="1">
      <c r="B43" s="52" t="s">
        <v>53</v>
      </c>
      <c r="C43" s="53"/>
      <c r="D43" s="54"/>
      <c r="E43" s="46"/>
      <c r="F43" s="46"/>
    </row>
    <row r="44" spans="2:6" s="2" customFormat="1" ht="15.75" customHeight="1">
      <c r="B44" s="52"/>
      <c r="C44" s="53"/>
      <c r="D44" s="54"/>
      <c r="E44" s="46"/>
      <c r="F44" s="46"/>
    </row>
    <row r="45" spans="2:6" s="39" customFormat="1" ht="15">
      <c r="B45" s="38" t="s">
        <v>54</v>
      </c>
      <c r="C45" s="15"/>
      <c r="D45" s="15"/>
      <c r="E45" s="46"/>
      <c r="F45" s="46"/>
    </row>
    <row r="46" spans="2:6" s="39" customFormat="1" ht="15.75" customHeight="1">
      <c r="B46" s="26">
        <v>1</v>
      </c>
      <c r="C46" s="136" t="s">
        <v>55</v>
      </c>
      <c r="D46" s="136"/>
      <c r="E46" s="136"/>
      <c r="F46" s="55" t="s">
        <v>36</v>
      </c>
    </row>
    <row r="47" spans="2:6" s="39" customFormat="1" ht="15" customHeight="1">
      <c r="B47" s="17" t="s">
        <v>4</v>
      </c>
      <c r="C47" s="154" t="s">
        <v>56</v>
      </c>
      <c r="D47" s="154"/>
      <c r="E47" s="154"/>
      <c r="F47" s="56">
        <f>F18</f>
        <v>5223.33</v>
      </c>
    </row>
    <row r="48" spans="2:6" s="39" customFormat="1" ht="15" customHeight="1">
      <c r="B48" s="19" t="s">
        <v>7</v>
      </c>
      <c r="C48" s="155" t="s">
        <v>57</v>
      </c>
      <c r="D48" s="155"/>
      <c r="E48" s="155"/>
      <c r="F48" s="57">
        <f>F19%*$F$47</f>
        <v>0</v>
      </c>
    </row>
    <row r="49" spans="2:6" s="39" customFormat="1" ht="15" customHeight="1">
      <c r="B49" s="19" t="s">
        <v>10</v>
      </c>
      <c r="C49" s="155" t="s">
        <v>58</v>
      </c>
      <c r="D49" s="155"/>
      <c r="E49" s="155"/>
      <c r="F49" s="57">
        <f>F20%*$F$47</f>
        <v>0</v>
      </c>
    </row>
    <row r="50" spans="2:6" s="39" customFormat="1" ht="15" customHeight="1">
      <c r="B50" s="19" t="s">
        <v>12</v>
      </c>
      <c r="C50" s="152" t="s">
        <v>59</v>
      </c>
      <c r="D50" s="152"/>
      <c r="E50" s="152"/>
      <c r="F50" s="57">
        <f>IF(F21&gt;0,((((F18+F48+F49)/220)*(1+F21%))*15),0)</f>
        <v>0</v>
      </c>
    </row>
    <row r="51" spans="2:6" s="39" customFormat="1" ht="15" customHeight="1">
      <c r="B51" s="19" t="s">
        <v>15</v>
      </c>
      <c r="C51" s="152" t="s">
        <v>60</v>
      </c>
      <c r="D51" s="152"/>
      <c r="E51" s="152"/>
      <c r="F51" s="57">
        <f>IF(F22&gt;0,((((F18+F48+F49)/220)*(1+F22%))*15),0)</f>
        <v>0</v>
      </c>
    </row>
    <row r="52" spans="2:6" s="39" customFormat="1" ht="15" customHeight="1">
      <c r="B52" s="19" t="s">
        <v>18</v>
      </c>
      <c r="C52" s="152" t="s">
        <v>61</v>
      </c>
      <c r="D52" s="152"/>
      <c r="E52" s="152"/>
      <c r="F52" s="57">
        <f>F23</f>
        <v>0</v>
      </c>
    </row>
    <row r="53" spans="2:6" s="39" customFormat="1" ht="15.75" customHeight="1">
      <c r="B53" s="21" t="s">
        <v>20</v>
      </c>
      <c r="C53" s="153" t="str">
        <f>C24</f>
        <v>Outros (auxílio creche e similares)</v>
      </c>
      <c r="D53" s="153"/>
      <c r="E53" s="153"/>
      <c r="F53" s="58">
        <f>F24</f>
        <v>0</v>
      </c>
    </row>
    <row r="54" spans="2:6" s="39" customFormat="1" ht="15.75" customHeight="1">
      <c r="B54" s="136" t="s">
        <v>62</v>
      </c>
      <c r="C54" s="136"/>
      <c r="D54" s="136"/>
      <c r="E54" s="136"/>
      <c r="F54" s="59">
        <f>SUM(F47:F53)</f>
        <v>5223.33</v>
      </c>
    </row>
    <row r="55" spans="2:6" s="39" customFormat="1" ht="15">
      <c r="B55" s="23"/>
      <c r="C55" s="23"/>
      <c r="D55" s="23"/>
      <c r="E55" s="60"/>
      <c r="F55" s="60"/>
    </row>
    <row r="56" spans="2:6" s="39" customFormat="1" ht="15">
      <c r="B56" s="38" t="s">
        <v>63</v>
      </c>
      <c r="C56" s="15"/>
      <c r="D56" s="15"/>
      <c r="E56" s="61"/>
      <c r="F56" s="61"/>
    </row>
    <row r="57" spans="2:6" s="39" customFormat="1" ht="15.75" customHeight="1">
      <c r="B57" s="26">
        <v>2</v>
      </c>
      <c r="C57" s="136" t="s">
        <v>64</v>
      </c>
      <c r="D57" s="136"/>
      <c r="E57" s="136"/>
      <c r="F57" s="55" t="s">
        <v>36</v>
      </c>
    </row>
    <row r="58" spans="2:6" s="39" customFormat="1" ht="15" customHeight="1">
      <c r="B58" s="62" t="s">
        <v>4</v>
      </c>
      <c r="C58" s="149" t="s">
        <v>37</v>
      </c>
      <c r="D58" s="149"/>
      <c r="E58" s="149"/>
      <c r="F58" s="63">
        <f>IF(((F27*22)-(6%*$F$18))&gt;0,((F27*22)-(6%*$F$18)),0)</f>
        <v>0</v>
      </c>
    </row>
    <row r="59" spans="2:6" s="39" customFormat="1" ht="15" customHeight="1">
      <c r="B59" s="43" t="s">
        <v>7</v>
      </c>
      <c r="C59" s="139" t="s">
        <v>65</v>
      </c>
      <c r="D59" s="139"/>
      <c r="E59" s="139"/>
      <c r="F59" s="63">
        <f>(F28*22)</f>
        <v>682</v>
      </c>
    </row>
    <row r="60" spans="2:6" s="39" customFormat="1" ht="15" customHeight="1">
      <c r="B60" s="43" t="s">
        <v>10</v>
      </c>
      <c r="C60" s="139" t="s">
        <v>66</v>
      </c>
      <c r="D60" s="139"/>
      <c r="E60" s="139"/>
      <c r="F60" s="64">
        <f>F29</f>
        <v>200</v>
      </c>
    </row>
    <row r="61" spans="2:6" s="39" customFormat="1" ht="15" customHeight="1">
      <c r="B61" s="65" t="s">
        <v>12</v>
      </c>
      <c r="C61" s="139" t="s">
        <v>67</v>
      </c>
      <c r="D61" s="139"/>
      <c r="E61" s="139"/>
      <c r="F61" s="64">
        <f>F30</f>
        <v>3</v>
      </c>
    </row>
    <row r="62" spans="2:6" s="39" customFormat="1" ht="15" customHeight="1">
      <c r="B62" s="43" t="s">
        <v>15</v>
      </c>
      <c r="C62" s="139" t="s">
        <v>43</v>
      </c>
      <c r="D62" s="139"/>
      <c r="E62" s="139"/>
      <c r="F62" s="64">
        <f>F31</f>
        <v>0</v>
      </c>
    </row>
    <row r="63" spans="2:6" s="39" customFormat="1" ht="15" customHeight="1">
      <c r="B63" s="43" t="s">
        <v>18</v>
      </c>
      <c r="C63" s="139" t="s">
        <v>44</v>
      </c>
      <c r="D63" s="139"/>
      <c r="E63" s="139"/>
      <c r="F63" s="64">
        <f>F32</f>
        <v>0</v>
      </c>
    </row>
    <row r="64" spans="2:6" s="39" customFormat="1" ht="15.75" customHeight="1">
      <c r="B64" s="65" t="s">
        <v>20</v>
      </c>
      <c r="C64" s="140" t="str">
        <f>C33</f>
        <v>Outros (especificar)</v>
      </c>
      <c r="D64" s="140"/>
      <c r="E64" s="140"/>
      <c r="F64" s="64">
        <f>F33</f>
        <v>0</v>
      </c>
    </row>
    <row r="65" spans="2:6" s="39" customFormat="1" ht="15.75" customHeight="1">
      <c r="B65" s="136" t="s">
        <v>68</v>
      </c>
      <c r="C65" s="136"/>
      <c r="D65" s="136"/>
      <c r="E65" s="136"/>
      <c r="F65" s="59">
        <f>SUM(F58:F64)</f>
        <v>885</v>
      </c>
    </row>
    <row r="66" spans="2:6" s="39" customFormat="1" ht="15">
      <c r="B66" s="23"/>
      <c r="C66" s="23"/>
      <c r="D66" s="23"/>
      <c r="E66" s="60"/>
      <c r="F66" s="60"/>
    </row>
    <row r="67" spans="2:6" s="39" customFormat="1" ht="15">
      <c r="B67" s="38" t="s">
        <v>69</v>
      </c>
      <c r="C67" s="23"/>
      <c r="D67" s="23"/>
      <c r="E67" s="60"/>
      <c r="F67" s="60"/>
    </row>
    <row r="68" spans="2:6" s="39" customFormat="1" ht="15.75" customHeight="1">
      <c r="B68" s="66">
        <v>3</v>
      </c>
      <c r="C68" s="136" t="s">
        <v>70</v>
      </c>
      <c r="D68" s="136"/>
      <c r="E68" s="136"/>
      <c r="F68" s="67" t="s">
        <v>36</v>
      </c>
    </row>
    <row r="69" spans="2:6" s="39" customFormat="1" ht="15" customHeight="1">
      <c r="B69" s="62" t="s">
        <v>4</v>
      </c>
      <c r="C69" s="146" t="s">
        <v>47</v>
      </c>
      <c r="D69" s="146"/>
      <c r="E69" s="146"/>
      <c r="F69" s="68">
        <f>F36</f>
        <v>146.46</v>
      </c>
    </row>
    <row r="70" spans="2:6" s="39" customFormat="1" ht="15.75" customHeight="1">
      <c r="B70" s="43" t="s">
        <v>7</v>
      </c>
      <c r="C70" s="139" t="s">
        <v>48</v>
      </c>
      <c r="D70" s="139"/>
      <c r="E70" s="139"/>
      <c r="F70" s="64">
        <v>0</v>
      </c>
    </row>
    <row r="71" spans="2:6" s="39" customFormat="1" ht="15.75" customHeight="1">
      <c r="B71" s="136" t="s">
        <v>71</v>
      </c>
      <c r="C71" s="136"/>
      <c r="D71" s="136"/>
      <c r="E71" s="136"/>
      <c r="F71" s="59">
        <f>SUM(F69:F70)</f>
        <v>146.46</v>
      </c>
    </row>
    <row r="72" spans="2:6" s="39" customFormat="1" ht="9.75" customHeight="1">
      <c r="B72" s="23"/>
      <c r="C72" s="23"/>
      <c r="D72" s="23"/>
      <c r="E72" s="60"/>
      <c r="F72" s="60"/>
    </row>
    <row r="73" spans="2:6" s="69" customFormat="1" ht="15">
      <c r="B73" s="38" t="s">
        <v>72</v>
      </c>
      <c r="C73" s="23"/>
      <c r="D73" s="70"/>
      <c r="E73" s="15"/>
      <c r="F73" s="15"/>
    </row>
    <row r="74" spans="2:6" s="69" customFormat="1" ht="15">
      <c r="B74" s="38" t="s">
        <v>73</v>
      </c>
      <c r="C74" s="23"/>
      <c r="D74" s="70"/>
      <c r="E74" s="15"/>
      <c r="F74" s="15"/>
    </row>
    <row r="75" spans="2:6" s="69" customFormat="1" ht="15">
      <c r="B75" s="71" t="s">
        <v>74</v>
      </c>
      <c r="C75" s="145" t="s">
        <v>75</v>
      </c>
      <c r="D75" s="145"/>
      <c r="E75" s="40" t="s">
        <v>51</v>
      </c>
      <c r="F75" s="55" t="s">
        <v>36</v>
      </c>
    </row>
    <row r="76" spans="2:6" s="69" customFormat="1" ht="15" customHeight="1">
      <c r="B76" s="72" t="s">
        <v>4</v>
      </c>
      <c r="C76" s="146" t="s">
        <v>76</v>
      </c>
      <c r="D76" s="146"/>
      <c r="E76" s="73">
        <v>20</v>
      </c>
      <c r="F76" s="63">
        <f aca="true" t="shared" si="0" ref="F76:F83">E76%*$F$54</f>
        <v>1044.666</v>
      </c>
    </row>
    <row r="77" spans="2:6" s="69" customFormat="1" ht="15" customHeight="1">
      <c r="B77" s="74" t="s">
        <v>7</v>
      </c>
      <c r="C77" s="139" t="s">
        <v>77</v>
      </c>
      <c r="D77" s="139"/>
      <c r="E77" s="75">
        <v>1.5</v>
      </c>
      <c r="F77" s="63">
        <f t="shared" si="0"/>
        <v>78.34994999999999</v>
      </c>
    </row>
    <row r="78" spans="2:6" s="69" customFormat="1" ht="15" customHeight="1">
      <c r="B78" s="74" t="s">
        <v>10</v>
      </c>
      <c r="C78" s="139" t="s">
        <v>78</v>
      </c>
      <c r="D78" s="139"/>
      <c r="E78" s="76">
        <v>1</v>
      </c>
      <c r="F78" s="63">
        <f t="shared" si="0"/>
        <v>52.2333</v>
      </c>
    </row>
    <row r="79" spans="2:6" s="69" customFormat="1" ht="15" customHeight="1">
      <c r="B79" s="74" t="s">
        <v>12</v>
      </c>
      <c r="C79" s="139" t="s">
        <v>79</v>
      </c>
      <c r="D79" s="139"/>
      <c r="E79" s="77">
        <v>0.2</v>
      </c>
      <c r="F79" s="63">
        <f t="shared" si="0"/>
        <v>10.44666</v>
      </c>
    </row>
    <row r="80" spans="2:6" s="69" customFormat="1" ht="15" customHeight="1">
      <c r="B80" s="74" t="s">
        <v>15</v>
      </c>
      <c r="C80" s="139" t="s">
        <v>80</v>
      </c>
      <c r="D80" s="139"/>
      <c r="E80" s="78">
        <v>2.5</v>
      </c>
      <c r="F80" s="63">
        <f t="shared" si="0"/>
        <v>130.58325</v>
      </c>
    </row>
    <row r="81" spans="2:6" s="69" customFormat="1" ht="15" customHeight="1">
      <c r="B81" s="74" t="s">
        <v>18</v>
      </c>
      <c r="C81" s="139" t="s">
        <v>81</v>
      </c>
      <c r="D81" s="139"/>
      <c r="E81" s="78">
        <v>8</v>
      </c>
      <c r="F81" s="63">
        <f t="shared" si="0"/>
        <v>417.8664</v>
      </c>
    </row>
    <row r="82" spans="2:6" s="69" customFormat="1" ht="15" customHeight="1">
      <c r="B82" s="74" t="s">
        <v>20</v>
      </c>
      <c r="C82" s="139" t="s">
        <v>82</v>
      </c>
      <c r="D82" s="139"/>
      <c r="E82" s="78">
        <v>3</v>
      </c>
      <c r="F82" s="63">
        <f t="shared" si="0"/>
        <v>156.69989999999999</v>
      </c>
    </row>
    <row r="83" spans="2:6" s="69" customFormat="1" ht="15.75" customHeight="1">
      <c r="B83" s="79" t="s">
        <v>22</v>
      </c>
      <c r="C83" s="140" t="s">
        <v>83</v>
      </c>
      <c r="D83" s="140"/>
      <c r="E83" s="80">
        <v>0.6</v>
      </c>
      <c r="F83" s="63">
        <f t="shared" si="0"/>
        <v>31.33998</v>
      </c>
    </row>
    <row r="84" spans="2:6" s="69" customFormat="1" ht="15">
      <c r="B84" s="145" t="s">
        <v>84</v>
      </c>
      <c r="C84" s="145"/>
      <c r="D84" s="145"/>
      <c r="E84" s="81">
        <f>SUM(E76:E83)</f>
        <v>36.800000000000004</v>
      </c>
      <c r="F84" s="82">
        <f>SUM(F76:F83)</f>
        <v>1922.18544</v>
      </c>
    </row>
    <row r="85" spans="2:6" s="69" customFormat="1" ht="12" customHeight="1">
      <c r="B85" s="23"/>
      <c r="C85" s="23"/>
      <c r="D85" s="70"/>
      <c r="E85" s="83"/>
      <c r="F85" s="60"/>
    </row>
    <row r="86" spans="2:6" s="69" customFormat="1" ht="15">
      <c r="B86" s="38" t="s">
        <v>85</v>
      </c>
      <c r="C86" s="23"/>
      <c r="D86" s="70"/>
      <c r="E86" s="83"/>
      <c r="F86" s="60"/>
    </row>
    <row r="87" spans="2:6" s="69" customFormat="1" ht="15">
      <c r="B87" s="71" t="s">
        <v>86</v>
      </c>
      <c r="C87" s="145" t="s">
        <v>87</v>
      </c>
      <c r="D87" s="145"/>
      <c r="E87" s="40" t="s">
        <v>51</v>
      </c>
      <c r="F87" s="84" t="s">
        <v>36</v>
      </c>
    </row>
    <row r="88" spans="2:6" s="39" customFormat="1" ht="15" customHeight="1">
      <c r="B88" s="72" t="s">
        <v>4</v>
      </c>
      <c r="C88" s="146" t="s">
        <v>88</v>
      </c>
      <c r="D88" s="146"/>
      <c r="E88" s="73">
        <f>(1/12)*100</f>
        <v>8.333333333333332</v>
      </c>
      <c r="F88" s="63">
        <f>E88%*$F$54</f>
        <v>435.2774999999999</v>
      </c>
    </row>
    <row r="89" spans="2:6" s="2" customFormat="1" ht="15.75" customHeight="1">
      <c r="B89" s="85" t="s">
        <v>7</v>
      </c>
      <c r="C89" s="140" t="s">
        <v>89</v>
      </c>
      <c r="D89" s="140"/>
      <c r="E89" s="86">
        <f>(1/3)/12*100</f>
        <v>2.7777777777777777</v>
      </c>
      <c r="F89" s="63">
        <f>E89%*$F$54</f>
        <v>145.0925</v>
      </c>
    </row>
    <row r="90" spans="2:6" s="2" customFormat="1" ht="14.25">
      <c r="B90" s="150" t="s">
        <v>90</v>
      </c>
      <c r="C90" s="150"/>
      <c r="D90" s="150"/>
      <c r="E90" s="87">
        <f>SUM(E88:E89)</f>
        <v>11.11111111111111</v>
      </c>
      <c r="F90" s="88">
        <f>SUM(F88:F89)</f>
        <v>580.3699999999999</v>
      </c>
    </row>
    <row r="91" spans="2:6" s="2" customFormat="1" ht="15.75" customHeight="1">
      <c r="B91" s="89" t="s">
        <v>10</v>
      </c>
      <c r="C91" s="142" t="s">
        <v>91</v>
      </c>
      <c r="D91" s="142"/>
      <c r="E91" s="90">
        <f>E84*E90%</f>
        <v>4.0888888888888895</v>
      </c>
      <c r="F91" s="63">
        <f>E91%*$F$54</f>
        <v>213.57616000000002</v>
      </c>
    </row>
    <row r="92" spans="2:6" s="2" customFormat="1" ht="14.25">
      <c r="B92" s="145" t="s">
        <v>84</v>
      </c>
      <c r="C92" s="145"/>
      <c r="D92" s="145"/>
      <c r="E92" s="81">
        <f>E90+E91</f>
        <v>15.2</v>
      </c>
      <c r="F92" s="91">
        <f>F90+F91</f>
        <v>793.94616</v>
      </c>
    </row>
    <row r="93" spans="2:6" s="2" customFormat="1" ht="12.75" customHeight="1">
      <c r="B93" s="70"/>
      <c r="C93" s="50"/>
      <c r="D93" s="92"/>
      <c r="E93" s="93"/>
      <c r="F93" s="94"/>
    </row>
    <row r="94" spans="2:6" s="2" customFormat="1" ht="14.25">
      <c r="B94" s="38" t="s">
        <v>92</v>
      </c>
      <c r="C94" s="23"/>
      <c r="D94" s="70"/>
      <c r="E94" s="83"/>
      <c r="F94" s="60"/>
    </row>
    <row r="95" spans="2:6" s="2" customFormat="1" ht="14.25">
      <c r="B95" s="71" t="s">
        <v>93</v>
      </c>
      <c r="C95" s="145" t="s">
        <v>94</v>
      </c>
      <c r="D95" s="145"/>
      <c r="E95" s="40" t="s">
        <v>51</v>
      </c>
      <c r="F95" s="84" t="s">
        <v>36</v>
      </c>
    </row>
    <row r="96" spans="2:6" s="2" customFormat="1" ht="15" customHeight="1">
      <c r="B96" s="72" t="s">
        <v>4</v>
      </c>
      <c r="C96" s="146" t="s">
        <v>94</v>
      </c>
      <c r="D96" s="146"/>
      <c r="E96" s="73">
        <f>((6/12)*E84%*35.5%*81.2%*((1.86/25))/12)*100</f>
        <v>0.03288470080000001</v>
      </c>
      <c r="F96" s="63">
        <f>E96%*$F$54</f>
        <v>1.7176764422966404</v>
      </c>
    </row>
    <row r="97" spans="2:6" s="2" customFormat="1" ht="15.75" customHeight="1">
      <c r="B97" s="89" t="s">
        <v>7</v>
      </c>
      <c r="C97" s="140" t="s">
        <v>95</v>
      </c>
      <c r="D97" s="140"/>
      <c r="E97" s="75">
        <f>E84%*E96</f>
        <v>0.012101569894400003</v>
      </c>
      <c r="F97" s="63">
        <f>E97%*$F$54</f>
        <v>0.6321049307651636</v>
      </c>
    </row>
    <row r="98" spans="2:6" s="2" customFormat="1" ht="14.25">
      <c r="B98" s="145" t="s">
        <v>84</v>
      </c>
      <c r="C98" s="145"/>
      <c r="D98" s="145"/>
      <c r="E98" s="81">
        <f>SUM(E96:E97)</f>
        <v>0.04498627069440001</v>
      </c>
      <c r="F98" s="82">
        <f>SUM(F96:F97)</f>
        <v>2.349781373061804</v>
      </c>
    </row>
    <row r="99" spans="2:6" s="2" customFormat="1" ht="12.75" customHeight="1">
      <c r="B99" s="70"/>
      <c r="C99" s="50"/>
      <c r="D99" s="92"/>
      <c r="E99" s="93"/>
      <c r="F99" s="94"/>
    </row>
    <row r="100" spans="2:6" s="2" customFormat="1" ht="15.75" customHeight="1">
      <c r="B100" s="38" t="s">
        <v>96</v>
      </c>
      <c r="C100" s="23"/>
      <c r="D100" s="70"/>
      <c r="E100" s="83"/>
      <c r="F100" s="60"/>
    </row>
    <row r="101" spans="2:6" s="2" customFormat="1" ht="15.75" customHeight="1">
      <c r="B101" s="71" t="s">
        <v>97</v>
      </c>
      <c r="C101" s="145" t="s">
        <v>98</v>
      </c>
      <c r="D101" s="145"/>
      <c r="E101" s="40" t="s">
        <v>51</v>
      </c>
      <c r="F101" s="55" t="s">
        <v>36</v>
      </c>
    </row>
    <row r="102" spans="2:6" s="2" customFormat="1" ht="15.75" customHeight="1">
      <c r="B102" s="72" t="s">
        <v>4</v>
      </c>
      <c r="C102" s="146" t="s">
        <v>99</v>
      </c>
      <c r="D102" s="146"/>
      <c r="E102" s="95">
        <f>(5%*(1/12))*100</f>
        <v>0.4166666666666667</v>
      </c>
      <c r="F102" s="63">
        <f aca="true" t="shared" si="1" ref="F102:F107">E102%*$F$54</f>
        <v>21.763875</v>
      </c>
    </row>
    <row r="103" spans="2:6" s="2" customFormat="1" ht="15" customHeight="1">
      <c r="B103" s="74" t="s">
        <v>7</v>
      </c>
      <c r="C103" s="151" t="s">
        <v>100</v>
      </c>
      <c r="D103" s="151"/>
      <c r="E103" s="78">
        <f>E81%*E102</f>
        <v>0.03333333333333333</v>
      </c>
      <c r="F103" s="63">
        <f t="shared" si="1"/>
        <v>1.74111</v>
      </c>
    </row>
    <row r="104" spans="2:6" s="2" customFormat="1" ht="15.75" customHeight="1">
      <c r="B104" s="74" t="s">
        <v>10</v>
      </c>
      <c r="C104" s="139" t="s">
        <v>101</v>
      </c>
      <c r="D104" s="139"/>
      <c r="E104" s="78">
        <f>40%*8%*(100%-4.45%)*100</f>
        <v>3.0576000000000003</v>
      </c>
      <c r="F104" s="63">
        <f t="shared" si="1"/>
        <v>159.70853808</v>
      </c>
    </row>
    <row r="105" spans="2:6" s="2" customFormat="1" ht="15.75" customHeight="1">
      <c r="B105" s="74" t="s">
        <v>12</v>
      </c>
      <c r="C105" s="139" t="s">
        <v>102</v>
      </c>
      <c r="D105" s="139"/>
      <c r="E105" s="78">
        <f>(((7/30/12)))*100</f>
        <v>1.9444444444444444</v>
      </c>
      <c r="F105" s="63">
        <f t="shared" si="1"/>
        <v>101.56475</v>
      </c>
    </row>
    <row r="106" spans="2:6" s="2" customFormat="1" ht="15.75" customHeight="1">
      <c r="B106" s="74" t="s">
        <v>15</v>
      </c>
      <c r="C106" s="139" t="s">
        <v>103</v>
      </c>
      <c r="D106" s="139"/>
      <c r="E106" s="78">
        <f>E105%*E84</f>
        <v>0.7155555555555556</v>
      </c>
      <c r="F106" s="63">
        <f t="shared" si="1"/>
        <v>37.375828000000006</v>
      </c>
    </row>
    <row r="107" spans="2:6" s="2" customFormat="1" ht="15.75" customHeight="1">
      <c r="B107" s="74" t="s">
        <v>18</v>
      </c>
      <c r="C107" s="140" t="s">
        <v>104</v>
      </c>
      <c r="D107" s="140"/>
      <c r="E107" s="78">
        <f>50%*8%*1.94%*100</f>
        <v>0.0776</v>
      </c>
      <c r="F107" s="63">
        <f t="shared" si="1"/>
        <v>4.05330408</v>
      </c>
    </row>
    <row r="108" spans="2:6" s="2" customFormat="1" ht="15" customHeight="1">
      <c r="B108" s="136" t="s">
        <v>84</v>
      </c>
      <c r="C108" s="136"/>
      <c r="D108" s="136"/>
      <c r="E108" s="96">
        <f>SUM(E102:E107)</f>
        <v>6.2452000000000005</v>
      </c>
      <c r="F108" s="59">
        <f>SUM(F102:F107)</f>
        <v>326.20740516</v>
      </c>
    </row>
    <row r="109" spans="2:6" s="2" customFormat="1" ht="15">
      <c r="B109" s="70"/>
      <c r="C109" s="50"/>
      <c r="D109" s="92"/>
      <c r="E109" s="93"/>
      <c r="F109" s="94"/>
    </row>
    <row r="110" spans="2:6" s="2" customFormat="1" ht="14.25">
      <c r="B110" s="38" t="s">
        <v>105</v>
      </c>
      <c r="C110" s="23"/>
      <c r="D110" s="70"/>
      <c r="E110" s="83"/>
      <c r="F110" s="60"/>
    </row>
    <row r="111" spans="2:6" s="2" customFormat="1" ht="15" customHeight="1">
      <c r="B111" s="71" t="s">
        <v>106</v>
      </c>
      <c r="C111" s="136" t="s">
        <v>107</v>
      </c>
      <c r="D111" s="136"/>
      <c r="E111" s="40" t="s">
        <v>51</v>
      </c>
      <c r="F111" s="55" t="s">
        <v>36</v>
      </c>
    </row>
    <row r="112" spans="2:6" s="2" customFormat="1" ht="15" customHeight="1">
      <c r="B112" s="74" t="s">
        <v>4</v>
      </c>
      <c r="C112" s="146" t="s">
        <v>108</v>
      </c>
      <c r="D112" s="146"/>
      <c r="E112" s="78">
        <f>(1/12)*100</f>
        <v>8.333333333333332</v>
      </c>
      <c r="F112" s="63">
        <f aca="true" t="shared" si="2" ref="F112:F117">E112%*$F$54</f>
        <v>435.2774999999999</v>
      </c>
    </row>
    <row r="113" spans="2:6" s="2" customFormat="1" ht="15" customHeight="1">
      <c r="B113" s="74" t="s">
        <v>7</v>
      </c>
      <c r="C113" s="149" t="s">
        <v>109</v>
      </c>
      <c r="D113" s="149"/>
      <c r="E113" s="77">
        <f>((5/30)/12)*100</f>
        <v>1.3888888888888888</v>
      </c>
      <c r="F113" s="63">
        <f t="shared" si="2"/>
        <v>72.54625</v>
      </c>
    </row>
    <row r="114" spans="2:6" s="2" customFormat="1" ht="15.75" customHeight="1">
      <c r="B114" s="74" t="s">
        <v>10</v>
      </c>
      <c r="C114" s="139" t="s">
        <v>110</v>
      </c>
      <c r="D114" s="139"/>
      <c r="E114" s="78">
        <f>(((5/30)/12)*1.5%)*100</f>
        <v>0.020833333333333332</v>
      </c>
      <c r="F114" s="63">
        <f t="shared" si="2"/>
        <v>1.0881937499999998</v>
      </c>
    </row>
    <row r="115" spans="2:6" s="2" customFormat="1" ht="15.75" customHeight="1">
      <c r="B115" s="74" t="s">
        <v>12</v>
      </c>
      <c r="C115" s="139" t="s">
        <v>111</v>
      </c>
      <c r="D115" s="139"/>
      <c r="E115" s="78">
        <f>((1/30)/12)*100</f>
        <v>0.2777777777777778</v>
      </c>
      <c r="F115" s="63">
        <f t="shared" si="2"/>
        <v>14.50925</v>
      </c>
    </row>
    <row r="116" spans="2:6" s="2" customFormat="1" ht="15" customHeight="1">
      <c r="B116" s="74" t="s">
        <v>15</v>
      </c>
      <c r="C116" s="139" t="s">
        <v>112</v>
      </c>
      <c r="D116" s="139"/>
      <c r="E116" s="78">
        <f>(((15/30)/12)*0.78%)*100</f>
        <v>0.0325</v>
      </c>
      <c r="F116" s="63">
        <f t="shared" si="2"/>
        <v>1.69758225</v>
      </c>
    </row>
    <row r="117" spans="2:6" s="2" customFormat="1" ht="15.75" customHeight="1">
      <c r="B117" s="74" t="s">
        <v>18</v>
      </c>
      <c r="C117" s="140" t="s">
        <v>45</v>
      </c>
      <c r="D117" s="140"/>
      <c r="E117" s="97"/>
      <c r="F117" s="63">
        <f t="shared" si="2"/>
        <v>0</v>
      </c>
    </row>
    <row r="118" spans="2:6" s="2" customFormat="1" ht="14.25">
      <c r="B118" s="150" t="s">
        <v>90</v>
      </c>
      <c r="C118" s="150"/>
      <c r="D118" s="150"/>
      <c r="E118" s="98">
        <f>SUM(E112:E116)</f>
        <v>10.053333333333335</v>
      </c>
      <c r="F118" s="99">
        <f>SUM(F112:F116)</f>
        <v>525.1187759999999</v>
      </c>
    </row>
    <row r="119" spans="2:6" s="2" customFormat="1" ht="15.75" customHeight="1">
      <c r="B119" s="74" t="s">
        <v>20</v>
      </c>
      <c r="C119" s="142" t="s">
        <v>113</v>
      </c>
      <c r="D119" s="142"/>
      <c r="E119" s="77">
        <f>E84%*E118</f>
        <v>3.6996266666666675</v>
      </c>
      <c r="F119" s="63">
        <f>E119%*$F$54</f>
        <v>193.24370956800004</v>
      </c>
    </row>
    <row r="120" spans="2:6" s="2" customFormat="1" ht="15" customHeight="1">
      <c r="B120" s="147" t="s">
        <v>84</v>
      </c>
      <c r="C120" s="147"/>
      <c r="D120" s="147"/>
      <c r="E120" s="96">
        <f>SUM(E118:E119)</f>
        <v>13.752960000000002</v>
      </c>
      <c r="F120" s="59">
        <f>SUM(F118:F119)</f>
        <v>718.362485568</v>
      </c>
    </row>
    <row r="121" spans="2:6" s="39" customFormat="1" ht="15">
      <c r="B121" s="70"/>
      <c r="C121" s="50"/>
      <c r="D121" s="50"/>
      <c r="E121" s="50"/>
      <c r="F121" s="94"/>
    </row>
    <row r="122" spans="2:6" s="2" customFormat="1" ht="15" customHeight="1">
      <c r="B122" s="148" t="s">
        <v>114</v>
      </c>
      <c r="C122" s="148"/>
      <c r="D122" s="148"/>
      <c r="E122" s="148"/>
      <c r="F122" s="148"/>
    </row>
    <row r="123" spans="2:6" s="2" customFormat="1" ht="14.25">
      <c r="B123" s="71">
        <v>5</v>
      </c>
      <c r="C123" s="145" t="s">
        <v>115</v>
      </c>
      <c r="D123" s="145"/>
      <c r="E123" s="40" t="s">
        <v>51</v>
      </c>
      <c r="F123" s="55" t="s">
        <v>36</v>
      </c>
    </row>
    <row r="124" spans="2:6" s="2" customFormat="1" ht="15.75" customHeight="1">
      <c r="B124" s="100" t="s">
        <v>4</v>
      </c>
      <c r="C124" s="144" t="s">
        <v>116</v>
      </c>
      <c r="D124" s="144"/>
      <c r="E124" s="101">
        <v>5.31</v>
      </c>
      <c r="F124" s="102">
        <f>E124%*($F$54+$F$65+$F$71+$F$84+F98+$F$92+$F$108+F120)</f>
        <v>531.9473715485663</v>
      </c>
    </row>
    <row r="125" spans="2:6" s="2" customFormat="1" ht="15.75" customHeight="1">
      <c r="B125" s="103" t="s">
        <v>7</v>
      </c>
      <c r="C125" s="144" t="s">
        <v>117</v>
      </c>
      <c r="D125" s="144"/>
      <c r="E125" s="101">
        <v>8.65</v>
      </c>
      <c r="F125" s="102">
        <f>E125%*$F$142</f>
        <v>1067.2663745137802</v>
      </c>
    </row>
    <row r="126" spans="2:6" s="2" customFormat="1" ht="15" customHeight="1">
      <c r="B126" s="104" t="s">
        <v>118</v>
      </c>
      <c r="C126" s="149" t="s">
        <v>119</v>
      </c>
      <c r="D126" s="149"/>
      <c r="E126" s="105">
        <v>0.65</v>
      </c>
      <c r="F126" s="106">
        <f>E126%*$F$142</f>
        <v>80.19920733340545</v>
      </c>
    </row>
    <row r="127" spans="2:6" s="2" customFormat="1" ht="15" customHeight="1">
      <c r="B127" s="74" t="s">
        <v>120</v>
      </c>
      <c r="C127" s="139" t="s">
        <v>121</v>
      </c>
      <c r="D127" s="139"/>
      <c r="E127" s="107">
        <v>3</v>
      </c>
      <c r="F127" s="106">
        <f>E127%*$F$142</f>
        <v>370.1501876926405</v>
      </c>
    </row>
    <row r="128" spans="2:6" s="2" customFormat="1" ht="15.75" customHeight="1">
      <c r="B128" s="108" t="s">
        <v>122</v>
      </c>
      <c r="C128" s="143" t="s">
        <v>123</v>
      </c>
      <c r="D128" s="143"/>
      <c r="E128" s="109">
        <f>$F$41</f>
        <v>5</v>
      </c>
      <c r="F128" s="106">
        <f>E128%*$F$142</f>
        <v>616.9169794877342</v>
      </c>
    </row>
    <row r="129" spans="2:6" s="2" customFormat="1" ht="15" customHeight="1">
      <c r="B129" s="110" t="s">
        <v>10</v>
      </c>
      <c r="C129" s="144" t="s">
        <v>124</v>
      </c>
      <c r="D129" s="144"/>
      <c r="E129" s="101">
        <v>7.2</v>
      </c>
      <c r="F129" s="102">
        <f>E129%*($F$54+$F$65+$F$71+$F$84+$F$92+$F$98+$F$108+F120)</f>
        <v>721.2845715912765</v>
      </c>
    </row>
    <row r="130" spans="2:6" s="2" customFormat="1" ht="14.25">
      <c r="B130" s="145" t="s">
        <v>125</v>
      </c>
      <c r="C130" s="145"/>
      <c r="D130" s="145"/>
      <c r="E130" s="111">
        <f>E124+E125+E129</f>
        <v>21.16</v>
      </c>
      <c r="F130" s="112">
        <f>F124+F125+F129</f>
        <v>2320.498317653623</v>
      </c>
    </row>
    <row r="131" spans="2:6" s="2" customFormat="1" ht="15">
      <c r="B131" s="70"/>
      <c r="C131" s="50"/>
      <c r="D131" s="50"/>
      <c r="E131" s="15"/>
      <c r="F131" s="15"/>
    </row>
    <row r="132" spans="2:6" s="39" customFormat="1" ht="18.75">
      <c r="B132" s="113" t="s">
        <v>126</v>
      </c>
      <c r="C132" s="50"/>
      <c r="D132" s="50"/>
      <c r="E132" s="50"/>
      <c r="F132" s="94"/>
    </row>
    <row r="133" spans="2:6" s="39" customFormat="1" ht="15">
      <c r="B133" s="114"/>
      <c r="C133" s="50"/>
      <c r="D133" s="50"/>
      <c r="E133" s="50"/>
      <c r="F133" s="94"/>
    </row>
    <row r="134" spans="2:6" s="39" customFormat="1" ht="15.75" customHeight="1">
      <c r="B134" s="136" t="s">
        <v>127</v>
      </c>
      <c r="C134" s="136"/>
      <c r="D134" s="136"/>
      <c r="E134" s="136"/>
      <c r="F134" s="55" t="s">
        <v>128</v>
      </c>
    </row>
    <row r="135" spans="2:6" s="39" customFormat="1" ht="15" customHeight="1">
      <c r="B135" s="72" t="s">
        <v>4</v>
      </c>
      <c r="C135" s="146" t="s">
        <v>129</v>
      </c>
      <c r="D135" s="146"/>
      <c r="E135" s="146"/>
      <c r="F135" s="115">
        <f>F54</f>
        <v>5223.33</v>
      </c>
    </row>
    <row r="136" spans="2:6" s="39" customFormat="1" ht="15" customHeight="1">
      <c r="B136" s="74" t="s">
        <v>7</v>
      </c>
      <c r="C136" s="139" t="s">
        <v>130</v>
      </c>
      <c r="D136" s="139"/>
      <c r="E136" s="139"/>
      <c r="F136" s="116">
        <f>F65</f>
        <v>885</v>
      </c>
    </row>
    <row r="137" spans="2:6" s="39" customFormat="1" ht="15" customHeight="1">
      <c r="B137" s="74" t="s">
        <v>10</v>
      </c>
      <c r="C137" s="139" t="s">
        <v>131</v>
      </c>
      <c r="D137" s="139"/>
      <c r="E137" s="139"/>
      <c r="F137" s="116">
        <f>F71</f>
        <v>146.46</v>
      </c>
    </row>
    <row r="138" spans="2:6" s="39" customFormat="1" ht="15" customHeight="1">
      <c r="B138" s="117" t="s">
        <v>12</v>
      </c>
      <c r="C138" s="139" t="s">
        <v>132</v>
      </c>
      <c r="D138" s="139"/>
      <c r="E138" s="139"/>
      <c r="F138" s="116">
        <f>F84+F92+F98+F108+F120</f>
        <v>3763.051272101062</v>
      </c>
    </row>
    <row r="139" spans="2:6" s="39" customFormat="1" ht="15.75" customHeight="1">
      <c r="B139" s="118" t="s">
        <v>15</v>
      </c>
      <c r="C139" s="140" t="s">
        <v>133</v>
      </c>
      <c r="D139" s="140"/>
      <c r="E139" s="140"/>
      <c r="F139" s="119">
        <f>F124+F129</f>
        <v>1253.2319431398428</v>
      </c>
    </row>
    <row r="140" spans="2:6" s="39" customFormat="1" ht="15.75" customHeight="1">
      <c r="B140" s="141" t="s">
        <v>90</v>
      </c>
      <c r="C140" s="141"/>
      <c r="D140" s="141"/>
      <c r="E140" s="141"/>
      <c r="F140" s="120">
        <f>SUM(F135:F139)</f>
        <v>11271.073215240904</v>
      </c>
    </row>
    <row r="141" spans="2:6" s="39" customFormat="1" ht="15.75" customHeight="1">
      <c r="B141" s="121" t="s">
        <v>18</v>
      </c>
      <c r="C141" s="142" t="s">
        <v>134</v>
      </c>
      <c r="D141" s="142"/>
      <c r="E141" s="142"/>
      <c r="F141" s="122">
        <f>F142-F140</f>
        <v>1067.2663745137797</v>
      </c>
    </row>
    <row r="142" spans="2:6" s="39" customFormat="1" ht="15.75" customHeight="1">
      <c r="B142" s="136" t="s">
        <v>135</v>
      </c>
      <c r="C142" s="136"/>
      <c r="D142" s="136"/>
      <c r="E142" s="136"/>
      <c r="F142" s="123">
        <f>F140/(100%-E125%)</f>
        <v>12338.339589754683</v>
      </c>
    </row>
    <row r="143" spans="2:6" s="39" customFormat="1" ht="15">
      <c r="B143" s="70"/>
      <c r="C143" s="50"/>
      <c r="D143" s="50"/>
      <c r="E143" s="50"/>
      <c r="F143" s="94"/>
    </row>
    <row r="144" spans="2:6" s="39" customFormat="1" ht="8.25" customHeight="1">
      <c r="B144" s="49"/>
      <c r="C144" s="124"/>
      <c r="D144" s="124"/>
      <c r="E144" s="124"/>
      <c r="F144" s="124"/>
    </row>
    <row r="145" spans="2:6" s="125" customFormat="1" ht="43.5" customHeight="1">
      <c r="B145" s="126" t="s">
        <v>136</v>
      </c>
      <c r="C145" s="137" t="s">
        <v>137</v>
      </c>
      <c r="D145" s="137"/>
      <c r="E145" s="137"/>
      <c r="F145" s="137"/>
    </row>
    <row r="146" spans="2:6" s="127" customFormat="1" ht="15" customHeight="1">
      <c r="B146" s="128" t="s">
        <v>138</v>
      </c>
      <c r="C146" s="138" t="s">
        <v>139</v>
      </c>
      <c r="D146" s="138"/>
      <c r="E146" s="138"/>
      <c r="F146" s="138"/>
    </row>
    <row r="147" spans="2:6" s="127" customFormat="1" ht="47.25" customHeight="1">
      <c r="B147" s="117" t="s">
        <v>140</v>
      </c>
      <c r="C147" s="134" t="s">
        <v>141</v>
      </c>
      <c r="D147" s="134"/>
      <c r="E147" s="134"/>
      <c r="F147" s="134"/>
    </row>
    <row r="148" spans="2:6" s="127" customFormat="1" ht="45" customHeight="1">
      <c r="B148" s="117" t="s">
        <v>142</v>
      </c>
      <c r="C148" s="134" t="s">
        <v>143</v>
      </c>
      <c r="D148" s="134"/>
      <c r="E148" s="134"/>
      <c r="F148" s="134"/>
    </row>
    <row r="149" spans="2:6" s="127" customFormat="1" ht="30" customHeight="1">
      <c r="B149" s="117" t="s">
        <v>144</v>
      </c>
      <c r="C149" s="134" t="s">
        <v>145</v>
      </c>
      <c r="D149" s="134"/>
      <c r="E149" s="134"/>
      <c r="F149" s="134"/>
    </row>
    <row r="150" spans="2:6" s="127" customFormat="1" ht="15" customHeight="1">
      <c r="B150" s="117" t="s">
        <v>146</v>
      </c>
      <c r="C150" s="134" t="s">
        <v>147</v>
      </c>
      <c r="D150" s="134"/>
      <c r="E150" s="134"/>
      <c r="F150" s="134"/>
    </row>
    <row r="151" spans="2:6" s="127" customFormat="1" ht="15" customHeight="1">
      <c r="B151" s="104" t="s">
        <v>148</v>
      </c>
      <c r="C151" s="134" t="s">
        <v>149</v>
      </c>
      <c r="D151" s="134"/>
      <c r="E151" s="134"/>
      <c r="F151" s="134"/>
    </row>
    <row r="152" spans="2:6" s="127" customFormat="1" ht="15" customHeight="1">
      <c r="B152" s="117" t="s">
        <v>150</v>
      </c>
      <c r="C152" s="134" t="s">
        <v>151</v>
      </c>
      <c r="D152" s="134"/>
      <c r="E152" s="134"/>
      <c r="F152" s="134"/>
    </row>
    <row r="153" spans="2:6" s="129" customFormat="1" ht="15" customHeight="1">
      <c r="B153" s="117" t="s">
        <v>152</v>
      </c>
      <c r="C153" s="134" t="s">
        <v>153</v>
      </c>
      <c r="D153" s="134"/>
      <c r="E153" s="134"/>
      <c r="F153" s="134"/>
    </row>
    <row r="154" spans="2:6" s="130" customFormat="1" ht="15" customHeight="1">
      <c r="B154" s="117" t="s">
        <v>154</v>
      </c>
      <c r="C154" s="134" t="s">
        <v>155</v>
      </c>
      <c r="D154" s="134"/>
      <c r="E154" s="134"/>
      <c r="F154" s="134"/>
    </row>
    <row r="155" spans="2:6" s="131" customFormat="1" ht="15" customHeight="1">
      <c r="B155" s="117" t="s">
        <v>156</v>
      </c>
      <c r="C155" s="134" t="s">
        <v>157</v>
      </c>
      <c r="D155" s="134"/>
      <c r="E155" s="134"/>
      <c r="F155" s="134"/>
    </row>
    <row r="156" spans="2:6" s="131" customFormat="1" ht="31.5" customHeight="1">
      <c r="B156" s="117" t="s">
        <v>158</v>
      </c>
      <c r="C156" s="134" t="s">
        <v>159</v>
      </c>
      <c r="D156" s="134"/>
      <c r="E156" s="134"/>
      <c r="F156" s="134"/>
    </row>
    <row r="157" spans="2:6" s="131" customFormat="1" ht="30.75" customHeight="1">
      <c r="B157" s="117" t="s">
        <v>160</v>
      </c>
      <c r="C157" s="134" t="s">
        <v>161</v>
      </c>
      <c r="D157" s="134"/>
      <c r="E157" s="134"/>
      <c r="F157" s="134"/>
    </row>
    <row r="158" spans="2:6" s="127" customFormat="1" ht="59.25" customHeight="1">
      <c r="B158" s="117" t="s">
        <v>162</v>
      </c>
      <c r="C158" s="134" t="s">
        <v>163</v>
      </c>
      <c r="D158" s="134"/>
      <c r="E158" s="134"/>
      <c r="F158" s="134"/>
    </row>
    <row r="159" spans="2:6" s="127" customFormat="1" ht="45.75" customHeight="1">
      <c r="B159" s="117" t="s">
        <v>164</v>
      </c>
      <c r="C159" s="134" t="s">
        <v>165</v>
      </c>
      <c r="D159" s="134"/>
      <c r="E159" s="134"/>
      <c r="F159" s="134"/>
    </row>
    <row r="160" spans="2:6" s="39" customFormat="1" ht="56.25" customHeight="1">
      <c r="B160" s="132" t="s">
        <v>166</v>
      </c>
      <c r="C160" s="135" t="s">
        <v>167</v>
      </c>
      <c r="D160" s="135"/>
      <c r="E160" s="135"/>
      <c r="F160" s="135"/>
    </row>
  </sheetData>
  <sheetProtection selectLockedCells="1" selectUnlockedCells="1"/>
  <mergeCells count="125">
    <mergeCell ref="B5:F5"/>
    <mergeCell ref="D6:F6"/>
    <mergeCell ref="D7:E7"/>
    <mergeCell ref="C8:E8"/>
    <mergeCell ref="D9:F9"/>
    <mergeCell ref="C10:E10"/>
    <mergeCell ref="C11:F11"/>
    <mergeCell ref="C12:E12"/>
    <mergeCell ref="E13:F13"/>
    <mergeCell ref="B17:F17"/>
    <mergeCell ref="C18:E18"/>
    <mergeCell ref="C19:E19"/>
    <mergeCell ref="C20:E20"/>
    <mergeCell ref="C21:E21"/>
    <mergeCell ref="C22:E22"/>
    <mergeCell ref="C23:E23"/>
    <mergeCell ref="C24:E24"/>
    <mergeCell ref="B26:D26"/>
    <mergeCell ref="C27:D27"/>
    <mergeCell ref="C28:D28"/>
    <mergeCell ref="C29:D29"/>
    <mergeCell ref="C30:D30"/>
    <mergeCell ref="C31:D31"/>
    <mergeCell ref="C32:D32"/>
    <mergeCell ref="C33:D33"/>
    <mergeCell ref="B35:E35"/>
    <mergeCell ref="C36:E36"/>
    <mergeCell ref="C37:E37"/>
    <mergeCell ref="C38:E38"/>
    <mergeCell ref="B40:E40"/>
    <mergeCell ref="C41:E41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57:E57"/>
    <mergeCell ref="C58:E58"/>
    <mergeCell ref="C59:E59"/>
    <mergeCell ref="C60:E60"/>
    <mergeCell ref="C61:E61"/>
    <mergeCell ref="C62:E62"/>
    <mergeCell ref="C63:E63"/>
    <mergeCell ref="C64:E64"/>
    <mergeCell ref="B65:E65"/>
    <mergeCell ref="C68:E68"/>
    <mergeCell ref="C69:E69"/>
    <mergeCell ref="C70:E70"/>
    <mergeCell ref="B71:E71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B84:D84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B120:D120"/>
    <mergeCell ref="B122:F122"/>
    <mergeCell ref="C123:D123"/>
    <mergeCell ref="C124:D124"/>
    <mergeCell ref="C125:D125"/>
    <mergeCell ref="C126:D126"/>
    <mergeCell ref="C127:D127"/>
    <mergeCell ref="C128:D128"/>
    <mergeCell ref="C129:D129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41:E141"/>
    <mergeCell ref="C155:F155"/>
    <mergeCell ref="B142:E142"/>
    <mergeCell ref="C145:F145"/>
    <mergeCell ref="C146:F146"/>
    <mergeCell ref="C147:F147"/>
    <mergeCell ref="C148:F148"/>
    <mergeCell ref="C149:F149"/>
    <mergeCell ref="C156:F156"/>
    <mergeCell ref="C157:F157"/>
    <mergeCell ref="C158:F158"/>
    <mergeCell ref="C159:F159"/>
    <mergeCell ref="C160:F160"/>
    <mergeCell ref="C150:F150"/>
    <mergeCell ref="C151:F151"/>
    <mergeCell ref="C152:F152"/>
    <mergeCell ref="C153:F153"/>
    <mergeCell ref="C154:F154"/>
  </mergeCells>
  <printOptions horizontalCentered="1"/>
  <pageMargins left="0" right="0" top="0.3541666666666667" bottom="0.19652777777777777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7109375" style="0" customWidth="1"/>
    <col min="2" max="2" width="14.28125" style="0" customWidth="1"/>
    <col min="3" max="3" width="12.421875" style="0" customWidth="1"/>
    <col min="4" max="4" width="15.8515625" style="0" customWidth="1"/>
  </cols>
  <sheetData>
    <row r="1" spans="1:4" ht="24" customHeight="1">
      <c r="A1" s="172" t="s">
        <v>169</v>
      </c>
      <c r="B1" s="172" t="s">
        <v>168</v>
      </c>
      <c r="C1" s="172" t="s">
        <v>171</v>
      </c>
      <c r="D1" s="171" t="s">
        <v>170</v>
      </c>
    </row>
    <row r="2" spans="1:4" ht="25.5" customHeight="1">
      <c r="A2" s="168">
        <v>1</v>
      </c>
      <c r="B2" s="169">
        <v>12338.34</v>
      </c>
      <c r="C2" s="168">
        <v>12</v>
      </c>
      <c r="D2" s="170">
        <f>B2*12</f>
        <v>148060.08000000002</v>
      </c>
    </row>
    <row r="3" ht="24.7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Inês Gouvea Viana Borges</cp:lastModifiedBy>
  <dcterms:modified xsi:type="dcterms:W3CDTF">2017-09-28T22:00:32Z</dcterms:modified>
  <cp:category/>
  <cp:version/>
  <cp:contentType/>
  <cp:contentStatus/>
</cp:coreProperties>
</file>