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2"/>
  </bookViews>
  <sheets>
    <sheet name="Revisor Ortográfico" sheetId="1" r:id="rId1"/>
    <sheet name="Designer Gráfico" sheetId="2" r:id="rId2"/>
    <sheet name="Consolidado" sheetId="3" r:id="rId3"/>
  </sheets>
  <definedNames>
    <definedName name="_xlnm.Print_Area" localSheetId="2">'Consolidado'!$A$2:$E$14</definedName>
    <definedName name="_xlnm.Print_Area" localSheetId="1">'Designer Gráfico'!$B$2:$C$55</definedName>
    <definedName name="_xlnm.Print_Area" localSheetId="0">'Revisor Ortográfico'!$B$2:$C$55</definedName>
    <definedName name="Excel_BuiltIn_Print_Area_1_1">#REF!</definedName>
    <definedName name="Excel_BuiltIn_Print_Area_1_2">#REF!</definedName>
    <definedName name="Excel_BuiltIn_Print_Area_2_1">'Revisor Ortográfico'!$B$1:$C$74</definedName>
    <definedName name="Excel_BuiltIn_Print_Area_2_11">#REF!</definedName>
    <definedName name="Excel_BuiltIn_Print_Area_3_1">#REF!</definedName>
    <definedName name="Excel_BuiltIn_Print_Area_4">#REF!</definedName>
    <definedName name="Excel_BuiltIn_Print_Area_6">'Consolidado'!$A$6:$E$14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<sst xmlns="http://schemas.openxmlformats.org/spreadsheetml/2006/main" count="147" uniqueCount="83">
  <si>
    <t>ENTRADA DE DADOS</t>
  </si>
  <si>
    <t>REMUNERAÇÃO CONFORME ACORDO COLETIVO DA CATEGORIA</t>
  </si>
  <si>
    <t>DATA BASE DA CATEGORIA(dia/mês/ano):_____/______/______</t>
  </si>
  <si>
    <r>
      <t xml:space="preserve">Salário do Revisor de Texto  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</si>
  <si>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</si>
  <si>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</si>
  <si>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 xml:space="preserve">Quantidade de empregados </t>
    </r>
    <r>
      <rPr>
        <b/>
        <sz val="10"/>
        <rFont val="Arial"/>
        <family val="2"/>
      </rPr>
      <t>(3)</t>
    </r>
  </si>
  <si>
    <t>INSUMOS DE MÃO-DE-OBRA</t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</si>
  <si>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</si>
  <si>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</si>
  <si>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</si>
  <si>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médica-odontológica </t>
    </r>
    <r>
      <rPr>
        <b/>
        <sz val="10"/>
        <rFont val="Arial"/>
        <family val="2"/>
      </rPr>
      <t>(7)</t>
    </r>
  </si>
  <si>
    <r>
      <t xml:space="preserve">Outros custos por funcionário (especificar) </t>
    </r>
    <r>
      <rPr>
        <b/>
        <sz val="10"/>
        <rFont val="Arial"/>
        <family val="2"/>
      </rPr>
      <t>(8)</t>
    </r>
  </si>
  <si>
    <t>INSUMOS DIVERSOS</t>
  </si>
  <si>
    <r>
      <t>Fornecimento de material</t>
    </r>
    <r>
      <rPr>
        <b/>
        <sz val="10"/>
        <rFont val="Arial"/>
        <family val="2"/>
      </rPr>
      <t xml:space="preserve"> (9)</t>
    </r>
  </si>
  <si>
    <t>TRIBUTOS</t>
  </si>
  <si>
    <r>
      <t xml:space="preserve">Informar o percentual do ISSQN do município    </t>
    </r>
    <r>
      <rPr>
        <b/>
        <sz val="10"/>
        <rFont val="Arial"/>
        <family val="2"/>
      </rPr>
      <t>(12)</t>
    </r>
  </si>
  <si>
    <t>PLANILHA DE CUSTOS</t>
  </si>
  <si>
    <t>Outras Modalidades (indicar)</t>
  </si>
  <si>
    <t>em R$</t>
  </si>
  <si>
    <t>Descrição do Item</t>
  </si>
  <si>
    <t>Custo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</si>
  <si>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</si>
  <si>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</si>
  <si>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</si>
  <si>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</si>
  <si>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</si>
  <si>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</si>
  <si>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</si>
  <si>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</si>
  <si>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</si>
  <si>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</si>
  <si>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</si>
  <si>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</si>
  <si>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Valor de outros custos por funcionário (especificar)</t>
  </si>
  <si>
    <t>Total dos Insumos de Mão-de-Obra</t>
  </si>
  <si>
    <t>Insumos Diversos</t>
  </si>
  <si>
    <t>Fornecimento de material</t>
  </si>
  <si>
    <t>Total de Insumos Diversos</t>
  </si>
  <si>
    <t>Demais Componentes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</si>
  <si>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</si>
  <si>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</si>
  <si>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Total dos Demais Componentes</t>
  </si>
  <si>
    <t>Tributos (12)</t>
  </si>
  <si>
    <t xml:space="preserve">PIS - 0,65% </t>
  </si>
  <si>
    <t>COFINS - 3%</t>
  </si>
  <si>
    <t xml:space="preserve">ISSQN - </t>
  </si>
  <si>
    <t xml:space="preserve"> %</t>
  </si>
  <si>
    <t>Total dos Tributos (sobre o faturamento)</t>
  </si>
  <si>
    <t>Total do Montante B</t>
  </si>
  <si>
    <t>Faturamento = preço unitário por empregado (montante A + montante B)</t>
  </si>
  <si>
    <t>Preço mensal dos serv.da categoria (Faturamento x qde.Empregados)</t>
  </si>
  <si>
    <t>FATOR K</t>
  </si>
  <si>
    <t>OBS: Valores preenchidos com base na Convenção Coletiva 2013/2013 do SJPDF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</si>
  <si>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</si>
  <si>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</si>
  <si>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</si>
  <si>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>(3)</t>
    </r>
    <r>
      <rPr>
        <sz val="10"/>
        <rFont val="Arial"/>
        <family val="2"/>
      </rPr>
      <t xml:space="preserve"> Informar o número de empregados da categoria previsto no projeto básico.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</si>
  <si>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</si>
  <si>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</si>
  <si>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</si>
  <si>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</si>
  <si>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</si>
  <si>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>(9)</t>
    </r>
    <r>
      <rPr>
        <sz val="10"/>
        <rFont val="Arial"/>
        <family val="2"/>
      </rPr>
      <t xml:space="preserve"> Somente incluir custos da espécie nas planilhas quando previsto no projeto básico. 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</si>
  <si>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</si>
  <si>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</si>
  <si>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</si>
  <si>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de nº 539, de 25/04/2005, excluídos o IRPJ e a CSLL por força do Acórdão TCU nº 950/2007 – Plenário.</t>
  </si>
  <si>
    <t xml:space="preserve">      Quanto ao ISSQN utilizar a alíquota prevista na legislação municipal onde os serviços serão prestados.</t>
  </si>
  <si>
    <t>DATA BASE DA CATEGORIA – DATA TABELA ADEGRAF</t>
  </si>
  <si>
    <r>
      <t xml:space="preserve">Salário do Designer Gráfico </t>
    </r>
    <r>
      <rPr>
        <b/>
        <sz val="10"/>
        <rFont val="Arial"/>
        <family val="2"/>
      </rPr>
      <t>(1)</t>
    </r>
  </si>
  <si>
    <t>Outras Modalidades (DESIGN GRÁFICO – JÚNIOR)</t>
  </si>
  <si>
    <t>OBS: Valores preenchidos com base na tabela da ADEGRAF</t>
  </si>
  <si>
    <t>VALOR GLOBAL ESTIMADO DA CONTRATAÇÃO</t>
  </si>
  <si>
    <t>Cargo</t>
  </si>
  <si>
    <t>Quant.</t>
  </si>
  <si>
    <t>Valor Unitário Mensal</t>
  </si>
  <si>
    <t>Valor TotalMensal</t>
  </si>
  <si>
    <t>Valor Total Anual</t>
  </si>
  <si>
    <t>Revisor Ortográfico</t>
  </si>
  <si>
    <t>Designer Gráfico</t>
  </si>
  <si>
    <t>Valor Global Estimado</t>
  </si>
  <si>
    <r>
      <t xml:space="preserve">Valor do auxílio-alimentação (por mês) </t>
    </r>
    <r>
      <rPr>
        <b/>
        <sz val="10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</si>
</sst>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);\(0\)"/>
    <numFmt numFmtId="165" formatCode="[$R$-416]\ #,##0.00;[Red]\-[$R$-416]\ 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horizontal="center" vertical="top" wrapText="1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39" fontId="0" fillId="0" borderId="17" xfId="0" applyNumberFormat="1" applyFont="1" applyBorder="1" applyAlignment="1" applyProtection="1">
      <alignment horizontal="center"/>
      <protection locked="0"/>
    </xf>
    <xf numFmtId="39" fontId="0" fillId="0" borderId="18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vertical="center" wrapText="1"/>
      <protection locked="0"/>
    </xf>
    <xf numFmtId="39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right"/>
      <protection/>
    </xf>
    <xf numFmtId="0" fontId="19" fillId="24" borderId="0" xfId="0" applyFont="1" applyFill="1" applyAlignment="1" applyProtection="1">
      <alignment/>
      <protection/>
    </xf>
    <xf numFmtId="39" fontId="24" fillId="24" borderId="0" xfId="0" applyNumberFormat="1" applyFont="1" applyFill="1" applyAlignment="1" applyProtection="1">
      <alignment horizontal="right"/>
      <protection/>
    </xf>
    <xf numFmtId="0" fontId="19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39" fontId="0" fillId="0" borderId="20" xfId="0" applyNumberFormat="1" applyFont="1" applyBorder="1" applyAlignment="1" applyProtection="1">
      <alignment vertical="center" wrapText="1"/>
      <protection/>
    </xf>
    <xf numFmtId="39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4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39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37" fontId="0" fillId="0" borderId="23" xfId="0" applyNumberFormat="1" applyFont="1" applyBorder="1" applyAlignment="1" applyProtection="1">
      <alignment horizontal="center" vertical="center" wrapText="1"/>
      <protection/>
    </xf>
    <xf numFmtId="0" fontId="19" fillId="16" borderId="24" xfId="0" applyFont="1" applyFill="1" applyBorder="1" applyAlignment="1" applyProtection="1">
      <alignment horizontal="center" vertical="center" wrapText="1"/>
      <protection/>
    </xf>
    <xf numFmtId="4" fontId="19" fillId="16" borderId="25" xfId="0" applyNumberFormat="1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39" fontId="0" fillId="0" borderId="26" xfId="0" applyNumberFormat="1" applyFont="1" applyBorder="1" applyAlignment="1" applyProtection="1">
      <alignment horizontal="center" vertical="center" wrapText="1"/>
      <protection/>
    </xf>
    <xf numFmtId="4" fontId="18" fillId="24" borderId="0" xfId="0" applyNumberFormat="1" applyFont="1" applyFill="1" applyAlignment="1" applyProtection="1">
      <alignment/>
      <protection/>
    </xf>
    <xf numFmtId="39" fontId="19" fillId="1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/>
      <protection/>
    </xf>
    <xf numFmtId="39" fontId="19" fillId="16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19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39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39" fontId="0" fillId="0" borderId="31" xfId="0" applyNumberFormat="1" applyFont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/>
      <protection/>
    </xf>
    <xf numFmtId="39" fontId="0" fillId="0" borderId="21" xfId="0" applyNumberFormat="1" applyFont="1" applyBorder="1" applyAlignment="1" applyProtection="1">
      <alignment horizontal="left" vertical="center" wrapText="1"/>
      <protection/>
    </xf>
    <xf numFmtId="39" fontId="19" fillId="16" borderId="32" xfId="0" applyNumberFormat="1" applyFont="1" applyFill="1" applyBorder="1" applyAlignment="1" applyProtection="1">
      <alignment horizontal="center" vertical="center" wrapText="1"/>
      <protection/>
    </xf>
    <xf numFmtId="0" fontId="19" fillId="16" borderId="33" xfId="0" applyFont="1" applyFill="1" applyBorder="1" applyAlignment="1" applyProtection="1">
      <alignment horizontal="center" vertical="center" wrapText="1"/>
      <protection/>
    </xf>
    <xf numFmtId="39" fontId="19" fillId="16" borderId="33" xfId="0" applyNumberFormat="1" applyFont="1" applyFill="1" applyBorder="1" applyAlignment="1" applyProtection="1">
      <alignment horizontal="center" vertical="center" wrapText="1"/>
      <protection/>
    </xf>
    <xf numFmtId="0" fontId="0" fillId="16" borderId="34" xfId="0" applyFont="1" applyFill="1" applyBorder="1" applyAlignment="1" applyProtection="1">
      <alignment horizontal="center" vertical="center" wrapText="1"/>
      <protection/>
    </xf>
    <xf numFmtId="39" fontId="0" fillId="16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39" fontId="0" fillId="0" borderId="24" xfId="0" applyNumberFormat="1" applyFont="1" applyBorder="1" applyAlignment="1" applyProtection="1">
      <alignment horizontal="center" vertical="center" wrapText="1"/>
      <protection/>
    </xf>
    <xf numFmtId="39" fontId="19" fillId="16" borderId="24" xfId="0" applyNumberFormat="1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39" fontId="19" fillId="0" borderId="33" xfId="0" applyNumberFormat="1" applyFont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6" fillId="24" borderId="36" xfId="0" applyFont="1" applyFill="1" applyBorder="1" applyAlignment="1" applyProtection="1">
      <alignment horizontal="left"/>
      <protection/>
    </xf>
    <xf numFmtId="0" fontId="0" fillId="24" borderId="37" xfId="0" applyFont="1" applyFill="1" applyBorder="1" applyAlignment="1" applyProtection="1">
      <alignment/>
      <protection/>
    </xf>
    <xf numFmtId="0" fontId="19" fillId="24" borderId="38" xfId="0" applyFont="1" applyFill="1" applyBorder="1" applyAlignment="1" applyProtection="1">
      <alignment horizontal="left"/>
      <protection/>
    </xf>
    <xf numFmtId="0" fontId="0" fillId="24" borderId="39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9" fillId="24" borderId="38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0" fillId="24" borderId="38" xfId="0" applyFont="1" applyFill="1" applyBorder="1" applyAlignment="1" applyProtection="1">
      <alignment horizontal="left"/>
      <protection/>
    </xf>
    <xf numFmtId="0" fontId="0" fillId="24" borderId="40" xfId="0" applyFont="1" applyFill="1" applyBorder="1" applyAlignment="1" applyProtection="1">
      <alignment horizontal="left"/>
      <protection/>
    </xf>
    <xf numFmtId="0" fontId="0" fillId="24" borderId="41" xfId="0" applyFont="1" applyFill="1" applyBorder="1" applyAlignment="1" applyProtection="1">
      <alignment/>
      <protection/>
    </xf>
    <xf numFmtId="0" fontId="19" fillId="8" borderId="4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165" fontId="0" fillId="0" borderId="42" xfId="0" applyNumberFormat="1" applyBorder="1" applyAlignment="1">
      <alignment/>
    </xf>
    <xf numFmtId="165" fontId="19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0" fontId="19" fillId="6" borderId="33" xfId="0" applyFont="1" applyFill="1" applyBorder="1" applyAlignment="1" applyProtection="1">
      <alignment horizontal="center" vertical="center" wrapText="1"/>
      <protection/>
    </xf>
    <xf numFmtId="0" fontId="19" fillId="22" borderId="33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zoomScale="85" zoomScaleNormal="85" zoomScalePageLayoutView="0" workbookViewId="0" topLeftCell="A1">
      <selection activeCell="C11" sqref="C11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8" t="s">
        <v>0</v>
      </c>
      <c r="C2" s="78"/>
    </row>
    <row r="3" spans="2:3" ht="15.75" customHeight="1">
      <c r="B3" s="79" t="s">
        <v>1</v>
      </c>
      <c r="C3" s="79"/>
    </row>
    <row r="4" spans="2:3" ht="15.75" customHeight="1">
      <c r="B4" s="79" t="s">
        <v>2</v>
      </c>
      <c r="C4" s="79"/>
    </row>
    <row r="5" spans="2:3" ht="15.75" customHeight="1">
      <c r="B5" s="2" t="s">
        <v>3</v>
      </c>
      <c r="C5" s="3">
        <v>2520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1</v>
      </c>
    </row>
    <row r="9" spans="2:3" ht="15.75" customHeight="1">
      <c r="B9" s="80" t="s">
        <v>7</v>
      </c>
      <c r="C9" s="8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0</v>
      </c>
    </row>
    <row r="12" spans="2:3" ht="15.75" customHeight="1">
      <c r="B12" s="2" t="s">
        <v>82</v>
      </c>
      <c r="C12" s="11">
        <v>200</v>
      </c>
    </row>
    <row r="13" spans="2:3" ht="15.75" customHeight="1">
      <c r="B13" s="2" t="s">
        <v>11</v>
      </c>
      <c r="C13" s="11">
        <v>0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79" t="s">
        <v>13</v>
      </c>
      <c r="C15" s="79"/>
    </row>
    <row r="16" spans="2:3" ht="15.75" customHeight="1">
      <c r="B16" s="7" t="s">
        <v>14</v>
      </c>
      <c r="C16" s="8">
        <v>0</v>
      </c>
    </row>
    <row r="17" spans="2:3" ht="15.75" customHeight="1">
      <c r="B17" s="81" t="s">
        <v>15</v>
      </c>
      <c r="C17" s="81"/>
    </row>
    <row r="18" spans="2:3" ht="15.75" customHeight="1">
      <c r="B18" s="13" t="s">
        <v>16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17</v>
      </c>
    </row>
    <row r="21" spans="2:3" s="17" customFormat="1" ht="15.75" customHeight="1">
      <c r="B21" s="18" t="s">
        <v>18</v>
      </c>
      <c r="C21" s="19" t="s">
        <v>19</v>
      </c>
    </row>
    <row r="22" spans="2:3" s="17" customFormat="1" ht="15.75" customHeight="1">
      <c r="B22" s="20"/>
      <c r="C22" s="21"/>
    </row>
    <row r="23" spans="2:3" s="17" customFormat="1" ht="15.75" customHeight="1">
      <c r="B23" s="77" t="s">
        <v>20</v>
      </c>
      <c r="C23" s="77" t="s">
        <v>21</v>
      </c>
    </row>
    <row r="24" spans="2:3" s="17" customFormat="1" ht="15.75" customHeight="1">
      <c r="B24" s="77"/>
      <c r="C24" s="77"/>
    </row>
    <row r="25" spans="2:3" s="17" customFormat="1" ht="15.75" customHeight="1">
      <c r="B25" s="22" t="s">
        <v>22</v>
      </c>
      <c r="C25" s="23"/>
    </row>
    <row r="26" spans="2:3" s="24" customFormat="1" ht="15.75" customHeight="1">
      <c r="B26" s="25" t="s">
        <v>23</v>
      </c>
      <c r="C26" s="26">
        <f>C5</f>
        <v>2520</v>
      </c>
    </row>
    <row r="27" spans="2:3" s="24" customFormat="1" ht="15.75" customHeight="1">
      <c r="B27" s="25" t="s">
        <v>24</v>
      </c>
      <c r="C27" s="26">
        <f>C5*C6%</f>
        <v>0</v>
      </c>
    </row>
    <row r="28" spans="2:3" s="24" customFormat="1" ht="15.75" customHeight="1">
      <c r="B28" s="27" t="s">
        <v>25</v>
      </c>
      <c r="C28" s="28">
        <f>+C5*C7%</f>
        <v>0</v>
      </c>
    </row>
    <row r="29" spans="2:3" s="17" customFormat="1" ht="15.75" customHeight="1">
      <c r="B29" s="29" t="s">
        <v>26</v>
      </c>
      <c r="C29" s="30">
        <f>SUM(C26:C28)*0.7211</f>
        <v>1817.1719999999998</v>
      </c>
    </row>
    <row r="30" spans="2:3" s="17" customFormat="1" ht="15.75" customHeight="1">
      <c r="B30" s="31" t="s">
        <v>27</v>
      </c>
      <c r="C30" s="32">
        <f>C8</f>
        <v>1</v>
      </c>
    </row>
    <row r="31" spans="2:3" s="17" customFormat="1" ht="15.75" customHeight="1">
      <c r="B31" s="33" t="s">
        <v>28</v>
      </c>
      <c r="C31" s="34">
        <f>SUM(C26:C29)</f>
        <v>4337.172</v>
      </c>
    </row>
    <row r="32" spans="2:3" s="17" customFormat="1" ht="15.75" customHeight="1">
      <c r="B32" s="22" t="s">
        <v>29</v>
      </c>
      <c r="C32" s="35"/>
    </row>
    <row r="33" spans="2:3" s="17" customFormat="1" ht="15.75" customHeight="1">
      <c r="B33" s="27" t="s">
        <v>30</v>
      </c>
      <c r="C33" s="26">
        <f>C10</f>
        <v>20</v>
      </c>
    </row>
    <row r="34" spans="2:3" s="17" customFormat="1" ht="15.75" customHeight="1">
      <c r="B34" s="29" t="s">
        <v>31</v>
      </c>
      <c r="C34" s="30">
        <v>0</v>
      </c>
    </row>
    <row r="35" spans="2:3" s="17" customFormat="1" ht="15.75" customHeight="1">
      <c r="B35" s="29" t="s">
        <v>32</v>
      </c>
      <c r="C35" s="36">
        <f>C12</f>
        <v>200</v>
      </c>
    </row>
    <row r="36" spans="2:3" s="17" customFormat="1" ht="15.75" customHeight="1">
      <c r="B36" s="29" t="s">
        <v>33</v>
      </c>
      <c r="C36" s="30">
        <f>+C13</f>
        <v>0</v>
      </c>
    </row>
    <row r="37" spans="2:4" s="17" customFormat="1" ht="15.75" customHeight="1">
      <c r="B37" s="31" t="s">
        <v>34</v>
      </c>
      <c r="C37" s="30">
        <f>C14</f>
        <v>0</v>
      </c>
      <c r="D37" s="37"/>
    </row>
    <row r="38" spans="2:4" s="17" customFormat="1" ht="15.75" customHeight="1">
      <c r="B38" s="33" t="s">
        <v>35</v>
      </c>
      <c r="C38" s="38">
        <f>SUM(C33:C37)</f>
        <v>220</v>
      </c>
      <c r="D38" s="37"/>
    </row>
    <row r="39" spans="2:4" s="17" customFormat="1" ht="15.75" customHeight="1">
      <c r="B39" s="22" t="s">
        <v>36</v>
      </c>
      <c r="C39" s="26"/>
      <c r="D39" s="37"/>
    </row>
    <row r="40" spans="2:4" s="17" customFormat="1" ht="15.75" customHeight="1">
      <c r="B40" s="39" t="s">
        <v>37</v>
      </c>
      <c r="C40" s="26">
        <f>+C16</f>
        <v>0</v>
      </c>
      <c r="D40" s="37"/>
    </row>
    <row r="41" spans="1:12" s="41" customFormat="1" ht="15.75" customHeight="1">
      <c r="A41" s="17"/>
      <c r="B41" s="33" t="s">
        <v>38</v>
      </c>
      <c r="C41" s="40">
        <f>SUM(C40)</f>
        <v>0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39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40</v>
      </c>
      <c r="C43" s="44">
        <f>(SUM($C$31+$C$38+$C$41))*5.31%</f>
        <v>241.98583319999995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41</v>
      </c>
      <c r="C44" s="44">
        <f>(SUM($C$31+$C$38+$C$41+C43))*7.2%</f>
        <v>345.53936399040003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>
      <c r="B45" s="33" t="s">
        <v>42</v>
      </c>
      <c r="C45" s="38">
        <f>SUM(C43:C44)</f>
        <v>587.5251971903999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5" t="s">
        <v>43</v>
      </c>
      <c r="C46" s="46"/>
    </row>
    <row r="47" spans="2:3" s="17" customFormat="1" ht="15.75" customHeight="1">
      <c r="B47" s="27" t="s">
        <v>44</v>
      </c>
      <c r="C47" s="26">
        <f>$C$53*0.65%</f>
        <v>36.60704081197329</v>
      </c>
    </row>
    <row r="48" spans="2:4" s="17" customFormat="1" ht="15.75" customHeight="1">
      <c r="B48" s="29" t="s">
        <v>45</v>
      </c>
      <c r="C48" s="30">
        <f>$C$53*3%</f>
        <v>168.95557297833824</v>
      </c>
      <c r="D48" s="47" t="s">
        <v>46</v>
      </c>
    </row>
    <row r="49" spans="2:4" s="17" customFormat="1" ht="15.75" customHeight="1">
      <c r="B49" s="48" t="str">
        <f>(D48&amp;C18&amp;D49)</f>
        <v>ISSQN - 5 %</v>
      </c>
      <c r="C49" s="30">
        <f>$C$18%*C53</f>
        <v>281.59262163056377</v>
      </c>
      <c r="D49" s="47" t="s">
        <v>47</v>
      </c>
    </row>
    <row r="50" spans="2:5" s="17" customFormat="1" ht="15.75" customHeight="1">
      <c r="B50" s="33" t="s">
        <v>48</v>
      </c>
      <c r="C50" s="49">
        <f>SUM(C47:C49)</f>
        <v>487.15523542087533</v>
      </c>
      <c r="D50" s="24"/>
      <c r="E50" s="24"/>
    </row>
    <row r="51" spans="2:5" s="17" customFormat="1" ht="15.75" customHeight="1">
      <c r="B51" s="50" t="s">
        <v>49</v>
      </c>
      <c r="C51" s="51">
        <f>SUM(C38,C41,C45,C50)</f>
        <v>1294.6804326112751</v>
      </c>
      <c r="E51" s="24"/>
    </row>
    <row r="52" spans="2:3" s="17" customFormat="1" ht="15.75" customHeight="1">
      <c r="B52" s="52"/>
      <c r="C52" s="53"/>
    </row>
    <row r="53" spans="2:5" s="17" customFormat="1" ht="15.75" customHeight="1">
      <c r="B53" s="54" t="s">
        <v>50</v>
      </c>
      <c r="C53" s="55">
        <f>SUM(C31,C38,C41,C45)/((100-(3.65+$C$18))/100)</f>
        <v>5631.852432611275</v>
      </c>
      <c r="E53" s="24"/>
    </row>
    <row r="54" spans="2:3" s="17" customFormat="1" ht="15.75" customHeight="1">
      <c r="B54" s="33" t="s">
        <v>51</v>
      </c>
      <c r="C54" s="56">
        <f>(C30*C53)</f>
        <v>5631.852432611275</v>
      </c>
    </row>
    <row r="55" spans="2:12" s="57" customFormat="1" ht="15.75" customHeight="1">
      <c r="B55" s="58" t="s">
        <v>52</v>
      </c>
      <c r="C55" s="59">
        <f>C53/(SUM(C26:C28))</f>
        <v>2.2348620764330454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60" customFormat="1" ht="15.75" customHeight="1">
      <c r="B56" s="61"/>
      <c r="C56" s="61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60" customFormat="1" ht="15.75" customHeight="1">
      <c r="B57" s="20" t="s">
        <v>53</v>
      </c>
      <c r="C57" s="61"/>
      <c r="D57" s="17"/>
      <c r="E57" s="17"/>
      <c r="F57" s="17"/>
      <c r="G57" s="17"/>
      <c r="H57" s="17"/>
      <c r="I57" s="17"/>
      <c r="J57" s="17"/>
      <c r="K57" s="17"/>
      <c r="L57" s="17"/>
    </row>
    <row r="58" spans="2:12" s="60" customFormat="1" ht="15.75" customHeight="1">
      <c r="B58" s="61"/>
      <c r="C58" s="61"/>
      <c r="D58" s="17"/>
      <c r="E58" s="17"/>
      <c r="F58" s="17"/>
      <c r="G58" s="17"/>
      <c r="H58" s="17"/>
      <c r="I58" s="17"/>
      <c r="J58" s="17"/>
      <c r="K58" s="17"/>
      <c r="L58" s="17"/>
    </row>
    <row r="59" spans="2:12" s="60" customFormat="1" ht="15.75" customHeight="1">
      <c r="B59" s="62" t="s">
        <v>54</v>
      </c>
      <c r="C59" s="63"/>
      <c r="E59" s="17"/>
      <c r="F59" s="57"/>
      <c r="G59" s="57"/>
      <c r="H59" s="57"/>
      <c r="I59" s="57"/>
      <c r="J59" s="57"/>
      <c r="K59" s="57"/>
      <c r="L59" s="57"/>
    </row>
    <row r="60" spans="2:5" s="60" customFormat="1" ht="15.75" customHeight="1">
      <c r="B60" s="64"/>
      <c r="C60" s="65"/>
      <c r="D60" s="66"/>
      <c r="E60" s="17"/>
    </row>
    <row r="61" spans="2:5" s="60" customFormat="1" ht="15.75" customHeight="1">
      <c r="B61" s="64" t="s">
        <v>55</v>
      </c>
      <c r="C61" s="65"/>
      <c r="D61" s="66"/>
      <c r="E61" s="17"/>
    </row>
    <row r="62" spans="2:5" s="60" customFormat="1" ht="15.75" customHeight="1">
      <c r="B62" s="67" t="s">
        <v>56</v>
      </c>
      <c r="C62" s="65"/>
      <c r="D62" s="66"/>
      <c r="E62" s="17"/>
    </row>
    <row r="63" spans="2:12" s="17" customFormat="1" ht="15.75" customHeight="1">
      <c r="B63" s="67" t="s">
        <v>57</v>
      </c>
      <c r="C63" s="65"/>
      <c r="D63" s="66"/>
      <c r="F63" s="60"/>
      <c r="G63" s="60"/>
      <c r="H63" s="60"/>
      <c r="I63" s="60"/>
      <c r="J63" s="60"/>
      <c r="K63" s="60"/>
      <c r="L63" s="60"/>
    </row>
    <row r="64" spans="2:12" s="17" customFormat="1" ht="15.75" customHeight="1">
      <c r="B64" s="67" t="s">
        <v>58</v>
      </c>
      <c r="C64" s="65"/>
      <c r="D64" s="66"/>
      <c r="F64" s="60"/>
      <c r="G64" s="60"/>
      <c r="H64" s="60"/>
      <c r="I64" s="60"/>
      <c r="J64" s="60"/>
      <c r="K64" s="60"/>
      <c r="L64" s="60"/>
    </row>
    <row r="65" spans="2:4" s="17" customFormat="1" ht="15.75" customHeight="1">
      <c r="B65" s="64" t="s">
        <v>59</v>
      </c>
      <c r="C65" s="65"/>
      <c r="D65" s="68"/>
    </row>
    <row r="66" spans="2:12" s="60" customFormat="1" ht="15.75" customHeight="1">
      <c r="B66" s="64" t="s">
        <v>60</v>
      </c>
      <c r="C66" s="65"/>
      <c r="D66" s="68"/>
      <c r="E66" s="17"/>
      <c r="F66" s="17"/>
      <c r="G66" s="17"/>
      <c r="H66" s="17"/>
      <c r="I66" s="17"/>
      <c r="J66" s="17"/>
      <c r="K66" s="17"/>
      <c r="L66" s="17"/>
    </row>
    <row r="67" spans="2:4" s="17" customFormat="1" ht="15.75" customHeight="1">
      <c r="B67" s="67" t="s">
        <v>61</v>
      </c>
      <c r="C67" s="65"/>
      <c r="D67" s="68"/>
    </row>
    <row r="68" spans="2:5" s="60" customFormat="1" ht="15.75" customHeight="1">
      <c r="B68" s="64" t="s">
        <v>62</v>
      </c>
      <c r="C68" s="65"/>
      <c r="D68" s="66"/>
      <c r="E68" s="17"/>
    </row>
    <row r="69" spans="2:12" s="57" customFormat="1" ht="15.75" customHeight="1">
      <c r="B69" s="67" t="s">
        <v>63</v>
      </c>
      <c r="C69" s="65"/>
      <c r="D69" s="68"/>
      <c r="E69" s="17"/>
      <c r="F69" s="17"/>
      <c r="G69" s="17"/>
      <c r="H69" s="17"/>
      <c r="I69" s="17"/>
      <c r="J69" s="17"/>
      <c r="K69" s="17"/>
      <c r="L69" s="17"/>
    </row>
    <row r="70" spans="2:12" s="17" customFormat="1" ht="15.75" customHeight="1">
      <c r="B70" s="64" t="s">
        <v>64</v>
      </c>
      <c r="C70" s="65"/>
      <c r="D70" s="66"/>
      <c r="F70" s="60"/>
      <c r="G70" s="60"/>
      <c r="H70" s="60"/>
      <c r="I70" s="60"/>
      <c r="J70" s="60"/>
      <c r="K70" s="60"/>
      <c r="L70" s="60"/>
    </row>
    <row r="71" spans="2:4" s="17" customFormat="1" ht="15.75" customHeight="1">
      <c r="B71" s="64" t="s">
        <v>65</v>
      </c>
      <c r="C71" s="65"/>
      <c r="D71" s="68"/>
    </row>
    <row r="72" spans="2:4" s="17" customFormat="1" ht="15.75" customHeight="1">
      <c r="B72" s="64" t="s">
        <v>66</v>
      </c>
      <c r="C72" s="65"/>
      <c r="D72" s="68"/>
    </row>
    <row r="73" spans="2:12" ht="15.75" customHeight="1">
      <c r="B73" s="69" t="s">
        <v>67</v>
      </c>
      <c r="C73" s="65"/>
      <c r="D73" s="60"/>
      <c r="E73" s="17"/>
      <c r="F73" s="17"/>
      <c r="G73" s="17"/>
      <c r="H73" s="17"/>
      <c r="I73" s="17"/>
      <c r="J73" s="17"/>
      <c r="K73" s="17"/>
      <c r="L73" s="17"/>
    </row>
    <row r="74" spans="2:12" ht="15.75" customHeight="1">
      <c r="B74" s="70" t="s">
        <v>68</v>
      </c>
      <c r="C74" s="71"/>
      <c r="D74" s="17"/>
      <c r="E74" s="17"/>
      <c r="F74" s="17"/>
      <c r="G74" s="17"/>
      <c r="H74" s="17"/>
      <c r="I74" s="17"/>
      <c r="J74" s="17"/>
      <c r="K74" s="17"/>
      <c r="L74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4"/>
  <sheetViews>
    <sheetView zoomScale="85" zoomScaleNormal="85" zoomScalePageLayoutView="0" workbookViewId="0" topLeftCell="A34">
      <selection activeCell="C12" sqref="C12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8" t="s">
        <v>0</v>
      </c>
      <c r="C2" s="78"/>
    </row>
    <row r="3" spans="2:3" ht="15.75" customHeight="1">
      <c r="B3" s="79" t="s">
        <v>1</v>
      </c>
      <c r="C3" s="79"/>
    </row>
    <row r="4" spans="2:3" ht="15.75" customHeight="1">
      <c r="B4" s="79" t="s">
        <v>69</v>
      </c>
      <c r="C4" s="79"/>
    </row>
    <row r="5" spans="2:3" ht="15.75" customHeight="1">
      <c r="B5" s="2" t="s">
        <v>70</v>
      </c>
      <c r="C5" s="3">
        <v>3763.67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5" t="s">
        <v>6</v>
      </c>
      <c r="C8" s="6">
        <v>1</v>
      </c>
    </row>
    <row r="9" spans="2:3" ht="15.75" customHeight="1">
      <c r="B9" s="80" t="s">
        <v>7</v>
      </c>
      <c r="C9" s="80"/>
    </row>
    <row r="10" spans="2:3" ht="15.75" customHeight="1">
      <c r="B10" s="7" t="s">
        <v>8</v>
      </c>
      <c r="C10" s="8">
        <v>20</v>
      </c>
    </row>
    <row r="11" spans="2:3" ht="15.75" customHeight="1">
      <c r="B11" s="9" t="s">
        <v>9</v>
      </c>
      <c r="C11" s="10">
        <v>0</v>
      </c>
    </row>
    <row r="12" spans="2:3" ht="15.75" customHeight="1">
      <c r="B12" s="2" t="s">
        <v>10</v>
      </c>
      <c r="C12" s="11">
        <v>24.78</v>
      </c>
    </row>
    <row r="13" spans="2:3" ht="15.75" customHeight="1">
      <c r="B13" s="2" t="s">
        <v>11</v>
      </c>
      <c r="C13" s="11">
        <v>0</v>
      </c>
    </row>
    <row r="14" spans="2:3" ht="15.75" customHeight="1">
      <c r="B14" s="5" t="s">
        <v>12</v>
      </c>
      <c r="C14" s="12">
        <v>0</v>
      </c>
    </row>
    <row r="15" spans="2:3" ht="15.75" customHeight="1">
      <c r="B15" s="79" t="s">
        <v>13</v>
      </c>
      <c r="C15" s="79"/>
    </row>
    <row r="16" spans="2:3" ht="15.75" customHeight="1">
      <c r="B16" s="7" t="s">
        <v>14</v>
      </c>
      <c r="C16" s="8">
        <v>0</v>
      </c>
    </row>
    <row r="17" spans="2:3" ht="15.75" customHeight="1">
      <c r="B17" s="81" t="s">
        <v>15</v>
      </c>
      <c r="C17" s="81"/>
    </row>
    <row r="18" spans="2:3" ht="15.75" customHeight="1">
      <c r="B18" s="13" t="s">
        <v>16</v>
      </c>
      <c r="C18" s="14">
        <v>5</v>
      </c>
    </row>
    <row r="19" spans="2:3" ht="15.75" customHeight="1">
      <c r="B19" s="15"/>
      <c r="C19" s="16"/>
    </row>
    <row r="20" s="17" customFormat="1" ht="15.75" customHeight="1">
      <c r="B20" s="18" t="s">
        <v>17</v>
      </c>
    </row>
    <row r="21" spans="2:3" s="17" customFormat="1" ht="15.75" customHeight="1">
      <c r="B21" s="18" t="s">
        <v>71</v>
      </c>
      <c r="C21" s="19" t="s">
        <v>19</v>
      </c>
    </row>
    <row r="22" spans="2:3" s="17" customFormat="1" ht="15.75" customHeight="1">
      <c r="B22" s="20"/>
      <c r="C22" s="21"/>
    </row>
    <row r="23" spans="2:3" s="17" customFormat="1" ht="15.75" customHeight="1">
      <c r="B23" s="77" t="s">
        <v>20</v>
      </c>
      <c r="C23" s="77" t="s">
        <v>21</v>
      </c>
    </row>
    <row r="24" spans="2:3" s="17" customFormat="1" ht="15.75" customHeight="1">
      <c r="B24" s="77"/>
      <c r="C24" s="77"/>
    </row>
    <row r="25" spans="2:3" s="17" customFormat="1" ht="15.75" customHeight="1">
      <c r="B25" s="22" t="s">
        <v>22</v>
      </c>
      <c r="C25" s="23"/>
    </row>
    <row r="26" spans="2:3" s="24" customFormat="1" ht="15.75" customHeight="1">
      <c r="B26" s="25" t="s">
        <v>23</v>
      </c>
      <c r="C26" s="26">
        <f>C5</f>
        <v>3763.67</v>
      </c>
    </row>
    <row r="27" spans="2:3" s="24" customFormat="1" ht="15.75" customHeight="1">
      <c r="B27" s="25" t="s">
        <v>24</v>
      </c>
      <c r="C27" s="26">
        <f>C5*C6%</f>
        <v>0</v>
      </c>
    </row>
    <row r="28" spans="2:3" s="24" customFormat="1" ht="15.75" customHeight="1">
      <c r="B28" s="27" t="s">
        <v>25</v>
      </c>
      <c r="C28" s="28">
        <f>+C5*C7%</f>
        <v>0</v>
      </c>
    </row>
    <row r="29" spans="2:3" s="17" customFormat="1" ht="15.75" customHeight="1">
      <c r="B29" s="29" t="s">
        <v>26</v>
      </c>
      <c r="C29" s="30">
        <f>SUM(C26:C28)*0.7211</f>
        <v>2713.982437</v>
      </c>
    </row>
    <row r="30" spans="2:3" s="17" customFormat="1" ht="15.75" customHeight="1">
      <c r="B30" s="31" t="s">
        <v>27</v>
      </c>
      <c r="C30" s="32">
        <v>1</v>
      </c>
    </row>
    <row r="31" spans="2:3" s="17" customFormat="1" ht="15.75" customHeight="1">
      <c r="B31" s="33" t="s">
        <v>28</v>
      </c>
      <c r="C31" s="34">
        <f>SUM(C26:C29)</f>
        <v>6477.652437000001</v>
      </c>
    </row>
    <row r="32" spans="2:3" s="17" customFormat="1" ht="15.75" customHeight="1">
      <c r="B32" s="22" t="s">
        <v>29</v>
      </c>
      <c r="C32" s="35"/>
    </row>
    <row r="33" spans="2:3" s="17" customFormat="1" ht="15.75" customHeight="1">
      <c r="B33" s="27" t="s">
        <v>30</v>
      </c>
      <c r="C33" s="26">
        <v>20</v>
      </c>
    </row>
    <row r="34" spans="2:3" s="17" customFormat="1" ht="15.75" customHeight="1">
      <c r="B34" s="29" t="s">
        <v>31</v>
      </c>
      <c r="C34" s="30">
        <v>0</v>
      </c>
    </row>
    <row r="35" spans="2:3" s="17" customFormat="1" ht="15.75" customHeight="1">
      <c r="B35" s="29" t="s">
        <v>32</v>
      </c>
      <c r="C35" s="36">
        <f>$C$12*22</f>
        <v>545.1600000000001</v>
      </c>
    </row>
    <row r="36" spans="2:3" s="17" customFormat="1" ht="15.75" customHeight="1">
      <c r="B36" s="29" t="s">
        <v>33</v>
      </c>
      <c r="C36" s="30">
        <f>+C13</f>
        <v>0</v>
      </c>
    </row>
    <row r="37" spans="2:4" s="17" customFormat="1" ht="15.75" customHeight="1">
      <c r="B37" s="31" t="s">
        <v>34</v>
      </c>
      <c r="C37" s="30">
        <f>C14</f>
        <v>0</v>
      </c>
      <c r="D37" s="37"/>
    </row>
    <row r="38" spans="2:4" s="17" customFormat="1" ht="15.75" customHeight="1">
      <c r="B38" s="33" t="s">
        <v>35</v>
      </c>
      <c r="C38" s="38">
        <f>SUM(C33:C37)</f>
        <v>565.1600000000001</v>
      </c>
      <c r="D38" s="37"/>
    </row>
    <row r="39" spans="2:4" s="17" customFormat="1" ht="15.75" customHeight="1">
      <c r="B39" s="22" t="s">
        <v>36</v>
      </c>
      <c r="C39" s="26"/>
      <c r="D39" s="37"/>
    </row>
    <row r="40" spans="2:4" s="17" customFormat="1" ht="15.75" customHeight="1">
      <c r="B40" s="39" t="s">
        <v>37</v>
      </c>
      <c r="C40" s="26">
        <f>+C16</f>
        <v>0</v>
      </c>
      <c r="D40" s="37"/>
    </row>
    <row r="41" spans="1:12" s="41" customFormat="1" ht="15.75" customHeight="1">
      <c r="A41" s="17"/>
      <c r="B41" s="33" t="s">
        <v>38</v>
      </c>
      <c r="C41" s="40">
        <f>SUM(C40)</f>
        <v>0</v>
      </c>
      <c r="D41" s="37"/>
      <c r="E41" s="17"/>
      <c r="F41" s="17"/>
      <c r="G41" s="17"/>
      <c r="H41" s="17"/>
      <c r="I41" s="17"/>
      <c r="J41" s="17"/>
      <c r="K41" s="17"/>
      <c r="L41" s="17"/>
    </row>
    <row r="42" spans="1:12" s="41" customFormat="1" ht="15.75" customHeight="1">
      <c r="A42" s="17"/>
      <c r="B42" s="42" t="s">
        <v>39</v>
      </c>
      <c r="C42" s="43"/>
      <c r="D42" s="37"/>
      <c r="E42" s="17"/>
      <c r="F42" s="17"/>
      <c r="G42" s="17"/>
      <c r="H42" s="17"/>
      <c r="I42" s="17"/>
      <c r="J42" s="17"/>
      <c r="K42" s="17"/>
      <c r="L42" s="17"/>
    </row>
    <row r="43" spans="2:13" s="41" customFormat="1" ht="15.75" customHeight="1">
      <c r="B43" s="29" t="s">
        <v>40</v>
      </c>
      <c r="C43" s="44">
        <f>(SUM($C$31+$C$38+$C$41))*5.31%</f>
        <v>373.97334040469997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2:13" s="17" customFormat="1" ht="15.75" customHeight="1">
      <c r="B44" s="31" t="s">
        <v>41</v>
      </c>
      <c r="C44" s="44">
        <f>(SUM($C$31+$C$38+$C$41+C43))*7.2%</f>
        <v>534.0085759731385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2:13" s="17" customFormat="1" ht="15.75" customHeight="1">
      <c r="B45" s="33" t="s">
        <v>42</v>
      </c>
      <c r="C45" s="38">
        <f>SUM(C43:C44)</f>
        <v>907.9819163778384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3" s="17" customFormat="1" ht="15.75" customHeight="1">
      <c r="B46" s="45" t="s">
        <v>43</v>
      </c>
      <c r="C46" s="46"/>
    </row>
    <row r="47" spans="2:3" s="17" customFormat="1" ht="15.75" customHeight="1">
      <c r="B47" s="27" t="s">
        <v>44</v>
      </c>
      <c r="C47" s="26">
        <f>$C$53*0.65%</f>
        <v>56.57379671259547</v>
      </c>
    </row>
    <row r="48" spans="2:4" s="17" customFormat="1" ht="15.75" customHeight="1">
      <c r="B48" s="29" t="s">
        <v>45</v>
      </c>
      <c r="C48" s="30">
        <f>$C$53*3%</f>
        <v>261.1098309812098</v>
      </c>
      <c r="D48" s="47" t="s">
        <v>46</v>
      </c>
    </row>
    <row r="49" spans="2:4" s="17" customFormat="1" ht="15.75" customHeight="1">
      <c r="B49" s="48" t="str">
        <f>(D48&amp;C18&amp;D49)</f>
        <v>ISSQN - 5 %</v>
      </c>
      <c r="C49" s="30">
        <f>$C$18%*C53</f>
        <v>435.1830516353497</v>
      </c>
      <c r="D49" s="47" t="s">
        <v>47</v>
      </c>
    </row>
    <row r="50" spans="2:5" s="17" customFormat="1" ht="15.75" customHeight="1">
      <c r="B50" s="33" t="s">
        <v>48</v>
      </c>
      <c r="C50" s="49">
        <f>SUM(C47:C49)</f>
        <v>752.866679329155</v>
      </c>
      <c r="D50" s="24"/>
      <c r="E50" s="24"/>
    </row>
    <row r="51" spans="2:5" s="17" customFormat="1" ht="15.75" customHeight="1">
      <c r="B51" s="50" t="s">
        <v>49</v>
      </c>
      <c r="C51" s="51">
        <f>SUM(C38,C41,C45,C50)</f>
        <v>2226.008595706993</v>
      </c>
      <c r="E51" s="24"/>
    </row>
    <row r="52" spans="2:3" s="17" customFormat="1" ht="15.75" customHeight="1">
      <c r="B52" s="52"/>
      <c r="C52" s="53"/>
    </row>
    <row r="53" spans="2:5" s="17" customFormat="1" ht="15.75" customHeight="1">
      <c r="B53" s="54" t="s">
        <v>50</v>
      </c>
      <c r="C53" s="55">
        <f>SUM(C31,C38,C41,C45)/((100-(3.65+$C$18))/100)</f>
        <v>8703.661032706994</v>
      </c>
      <c r="E53" s="24"/>
    </row>
    <row r="54" spans="2:3" s="17" customFormat="1" ht="15.75" customHeight="1">
      <c r="B54" s="33" t="s">
        <v>51</v>
      </c>
      <c r="C54" s="56">
        <f>(C30*C53)</f>
        <v>8703.661032706994</v>
      </c>
    </row>
    <row r="55" spans="2:12" s="57" customFormat="1" ht="15.75" customHeight="1">
      <c r="B55" s="58" t="s">
        <v>52</v>
      </c>
      <c r="C55" s="59">
        <f>C53/(SUM(C26:C28))</f>
        <v>2.312546273373328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2" s="60" customFormat="1" ht="15.75" customHeight="1">
      <c r="B56" s="61"/>
      <c r="C56" s="61"/>
      <c r="D56" s="17"/>
      <c r="E56" s="17"/>
      <c r="F56" s="17"/>
      <c r="G56" s="17"/>
      <c r="H56" s="17"/>
      <c r="I56" s="17"/>
      <c r="J56" s="17"/>
      <c r="K56" s="17"/>
      <c r="L56" s="17"/>
    </row>
    <row r="57" spans="2:12" s="60" customFormat="1" ht="15.75" customHeight="1">
      <c r="B57" s="20" t="s">
        <v>72</v>
      </c>
      <c r="C57" s="61"/>
      <c r="D57" s="17"/>
      <c r="E57" s="17"/>
      <c r="F57" s="17"/>
      <c r="G57" s="17"/>
      <c r="H57" s="17"/>
      <c r="I57" s="17"/>
      <c r="J57" s="17"/>
      <c r="K57" s="17"/>
      <c r="L57" s="17"/>
    </row>
    <row r="58" spans="2:12" s="60" customFormat="1" ht="15.75" customHeight="1">
      <c r="B58" s="61"/>
      <c r="C58" s="61"/>
      <c r="D58" s="17"/>
      <c r="E58" s="17"/>
      <c r="F58" s="17"/>
      <c r="G58" s="17"/>
      <c r="H58" s="17"/>
      <c r="I58" s="17"/>
      <c r="J58" s="17"/>
      <c r="K58" s="17"/>
      <c r="L58" s="17"/>
    </row>
    <row r="59" spans="2:12" s="60" customFormat="1" ht="15.75" customHeight="1">
      <c r="B59" s="62" t="s">
        <v>54</v>
      </c>
      <c r="C59" s="63"/>
      <c r="E59" s="17"/>
      <c r="F59" s="57"/>
      <c r="G59" s="57"/>
      <c r="H59" s="57"/>
      <c r="I59" s="57"/>
      <c r="J59" s="57"/>
      <c r="K59" s="57"/>
      <c r="L59" s="57"/>
    </row>
    <row r="60" spans="2:5" s="60" customFormat="1" ht="15.75" customHeight="1">
      <c r="B60" s="64"/>
      <c r="C60" s="65"/>
      <c r="D60" s="66"/>
      <c r="E60" s="17"/>
    </row>
    <row r="61" spans="2:5" s="60" customFormat="1" ht="15.75" customHeight="1">
      <c r="B61" s="64" t="s">
        <v>55</v>
      </c>
      <c r="C61" s="65"/>
      <c r="D61" s="66"/>
      <c r="E61" s="17"/>
    </row>
    <row r="62" spans="2:5" s="60" customFormat="1" ht="15.75" customHeight="1">
      <c r="B62" s="67" t="s">
        <v>56</v>
      </c>
      <c r="C62" s="65"/>
      <c r="D62" s="66"/>
      <c r="E62" s="17"/>
    </row>
    <row r="63" spans="2:12" s="17" customFormat="1" ht="15.75" customHeight="1">
      <c r="B63" s="67" t="s">
        <v>57</v>
      </c>
      <c r="C63" s="65"/>
      <c r="D63" s="66"/>
      <c r="F63" s="60"/>
      <c r="G63" s="60"/>
      <c r="H63" s="60"/>
      <c r="I63" s="60"/>
      <c r="J63" s="60"/>
      <c r="K63" s="60"/>
      <c r="L63" s="60"/>
    </row>
    <row r="64" spans="2:12" s="17" customFormat="1" ht="15.75" customHeight="1">
      <c r="B64" s="67" t="s">
        <v>58</v>
      </c>
      <c r="C64" s="65"/>
      <c r="D64" s="66"/>
      <c r="F64" s="60"/>
      <c r="G64" s="60"/>
      <c r="H64" s="60"/>
      <c r="I64" s="60"/>
      <c r="J64" s="60"/>
      <c r="K64" s="60"/>
      <c r="L64" s="60"/>
    </row>
    <row r="65" spans="2:4" s="17" customFormat="1" ht="15.75" customHeight="1">
      <c r="B65" s="64" t="s">
        <v>59</v>
      </c>
      <c r="C65" s="65"/>
      <c r="D65" s="68"/>
    </row>
    <row r="66" spans="2:12" s="60" customFormat="1" ht="15.75" customHeight="1">
      <c r="B66" s="64" t="s">
        <v>60</v>
      </c>
      <c r="C66" s="65"/>
      <c r="D66" s="68"/>
      <c r="E66" s="17"/>
      <c r="F66" s="17"/>
      <c r="G66" s="17"/>
      <c r="H66" s="17"/>
      <c r="I66" s="17"/>
      <c r="J66" s="17"/>
      <c r="K66" s="17"/>
      <c r="L66" s="17"/>
    </row>
    <row r="67" spans="2:4" s="17" customFormat="1" ht="15.75" customHeight="1">
      <c r="B67" s="67" t="s">
        <v>61</v>
      </c>
      <c r="C67" s="65"/>
      <c r="D67" s="68"/>
    </row>
    <row r="68" spans="2:5" s="60" customFormat="1" ht="15.75" customHeight="1">
      <c r="B68" s="64" t="s">
        <v>62</v>
      </c>
      <c r="C68" s="65"/>
      <c r="D68" s="66"/>
      <c r="E68" s="17"/>
    </row>
    <row r="69" spans="2:12" s="57" customFormat="1" ht="15.75" customHeight="1">
      <c r="B69" s="67" t="s">
        <v>63</v>
      </c>
      <c r="C69" s="65"/>
      <c r="D69" s="68"/>
      <c r="E69" s="17"/>
      <c r="F69" s="17"/>
      <c r="G69" s="17"/>
      <c r="H69" s="17"/>
      <c r="I69" s="17"/>
      <c r="J69" s="17"/>
      <c r="K69" s="17"/>
      <c r="L69" s="17"/>
    </row>
    <row r="70" spans="2:12" s="17" customFormat="1" ht="15.75" customHeight="1">
      <c r="B70" s="64" t="s">
        <v>64</v>
      </c>
      <c r="C70" s="65"/>
      <c r="D70" s="66"/>
      <c r="F70" s="60"/>
      <c r="G70" s="60"/>
      <c r="H70" s="60"/>
      <c r="I70" s="60"/>
      <c r="J70" s="60"/>
      <c r="K70" s="60"/>
      <c r="L70" s="60"/>
    </row>
    <row r="71" spans="2:4" s="17" customFormat="1" ht="15.75" customHeight="1">
      <c r="B71" s="64" t="s">
        <v>65</v>
      </c>
      <c r="C71" s="65"/>
      <c r="D71" s="68"/>
    </row>
    <row r="72" spans="2:4" s="17" customFormat="1" ht="15.75" customHeight="1">
      <c r="B72" s="64" t="s">
        <v>66</v>
      </c>
      <c r="C72" s="65"/>
      <c r="D72" s="68"/>
    </row>
    <row r="73" spans="2:12" ht="15.75" customHeight="1">
      <c r="B73" s="69" t="s">
        <v>67</v>
      </c>
      <c r="C73" s="65"/>
      <c r="D73" s="60"/>
      <c r="E73" s="17"/>
      <c r="F73" s="17"/>
      <c r="G73" s="17"/>
      <c r="H73" s="17"/>
      <c r="I73" s="17"/>
      <c r="J73" s="17"/>
      <c r="K73" s="17"/>
      <c r="L73" s="17"/>
    </row>
    <row r="74" spans="2:12" ht="15.75" customHeight="1">
      <c r="B74" s="70" t="s">
        <v>68</v>
      </c>
      <c r="C74" s="71"/>
      <c r="D74" s="17"/>
      <c r="E74" s="17"/>
      <c r="F74" s="17"/>
      <c r="G74" s="17"/>
      <c r="H74" s="17"/>
      <c r="I74" s="17"/>
      <c r="J74" s="17"/>
      <c r="K74" s="17"/>
      <c r="L74" s="17"/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 horizontalCentered="1"/>
  <pageMargins left="0.15763888888888888" right="0.15763888888888888" top="0.5513888888888889" bottom="0.15763888888888888" header="0.5118055555555555" footer="0.5118055555555555"/>
  <pageSetup horizontalDpi="600" verticalDpi="600" orientation="portrait" paperSize="9" scale="75" r:id="rId3"/>
  <rowBreaks count="1" manualBreakCount="1">
    <brk id="5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E12"/>
  <sheetViews>
    <sheetView tabSelected="1" zoomScale="85" zoomScaleNormal="85" zoomScalePageLayoutView="0" workbookViewId="0" topLeftCell="A1">
      <selection activeCell="E29" sqref="E29"/>
    </sheetView>
  </sheetViews>
  <sheetFormatPr defaultColWidth="11.57421875" defaultRowHeight="12.75"/>
  <cols>
    <col min="1" max="1" width="28.00390625" style="0" customWidth="1"/>
    <col min="2" max="2" width="7.421875" style="0" customWidth="1"/>
    <col min="3" max="3" width="21.421875" style="0" customWidth="1"/>
    <col min="4" max="4" width="17.57421875" style="0" customWidth="1"/>
    <col min="5" max="5" width="17.00390625" style="0" customWidth="1"/>
  </cols>
  <sheetData>
    <row r="6" spans="1:5" ht="12.75">
      <c r="A6" s="82" t="s">
        <v>73</v>
      </c>
      <c r="B6" s="82"/>
      <c r="C6" s="82"/>
      <c r="D6" s="82"/>
      <c r="E6" s="82"/>
    </row>
    <row r="9" spans="1:5" ht="12.75">
      <c r="A9" s="72" t="s">
        <v>74</v>
      </c>
      <c r="B9" s="72" t="s">
        <v>75</v>
      </c>
      <c r="C9" s="72" t="s">
        <v>76</v>
      </c>
      <c r="D9" s="72" t="s">
        <v>77</v>
      </c>
      <c r="E9" s="72" t="s">
        <v>78</v>
      </c>
    </row>
    <row r="10" spans="1:5" ht="12.75">
      <c r="A10" s="73" t="s">
        <v>79</v>
      </c>
      <c r="B10" s="76">
        <f>'Revisor Ortográfico'!C8</f>
        <v>1</v>
      </c>
      <c r="C10" s="74">
        <f>'Revisor Ortográfico'!C53</f>
        <v>5631.852432611275</v>
      </c>
      <c r="D10" s="74">
        <f>'Revisor Ortográfico'!C54</f>
        <v>5631.852432611275</v>
      </c>
      <c r="E10" s="74">
        <f>D10*12</f>
        <v>67582.2291913353</v>
      </c>
    </row>
    <row r="11" spans="1:5" ht="12.75">
      <c r="A11" s="73" t="s">
        <v>80</v>
      </c>
      <c r="B11" s="76">
        <f>'Designer Gráfico'!C8</f>
        <v>1</v>
      </c>
      <c r="C11" s="74">
        <f>'Designer Gráfico'!C53</f>
        <v>8703.661032706994</v>
      </c>
      <c r="D11" s="74">
        <f>'Designer Gráfico'!C54</f>
        <v>8703.661032706994</v>
      </c>
      <c r="E11" s="74">
        <f>D11*12</f>
        <v>104443.93239248393</v>
      </c>
    </row>
    <row r="12" spans="1:5" ht="12.75">
      <c r="A12" s="83" t="s">
        <v>81</v>
      </c>
      <c r="B12" s="83"/>
      <c r="C12" s="83"/>
      <c r="D12" s="75">
        <f>SUM(D10:D11)</f>
        <v>14335.513465318269</v>
      </c>
      <c r="E12" s="75">
        <f>SUM(E10:E11)</f>
        <v>172026.16158381922</v>
      </c>
    </row>
  </sheetData>
  <sheetProtection selectLockedCells="1" selectUnlockedCells="1"/>
  <mergeCells count="2">
    <mergeCell ref="A6:E6"/>
    <mergeCell ref="A12:C12"/>
  </mergeCells>
  <printOptions/>
  <pageMargins left="0.7875" right="0.7875" top="1.0527777777777778" bottom="1.0527777777777778" header="0.7875" footer="0.7875"/>
  <pageSetup horizontalDpi="600" verticalDpi="600" orientation="landscape" paperSize="9" scale="14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 Bittencourt Garcia Soares de Lima</dc:creator>
  <cp:keywords/>
  <dc:description/>
  <cp:lastModifiedBy>Fabiana Bittencourt Garcia Soares de Lima</cp:lastModifiedBy>
  <cp:lastPrinted>2014-08-01T17:43:55Z</cp:lastPrinted>
  <dcterms:created xsi:type="dcterms:W3CDTF">2014-08-12T16:15:58Z</dcterms:created>
  <dcterms:modified xsi:type="dcterms:W3CDTF">2014-08-12T16:15:59Z</dcterms:modified>
  <cp:category/>
  <cp:version/>
  <cp:contentType/>
  <cp:contentStatus/>
</cp:coreProperties>
</file>