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OAD\CPL_CONFIDENCIAL\EDITAIS DE LICITAÇÃO CNMP\2019\PREGÃO ELETRÔNICO 04 - 2019 - SERVIÇO DE APOIO ADM\"/>
    </mc:Choice>
  </mc:AlternateContent>
  <bookViews>
    <workbookView xWindow="0" yWindow="0" windowWidth="16320" windowHeight="11175" tabRatio="867" activeTab="1"/>
  </bookViews>
  <sheets>
    <sheet name="Almoxarife" sheetId="9" r:id="rId1"/>
    <sheet name="Auxiliar Adm" sheetId="10" r:id="rId2"/>
    <sheet name="Auxiliar de Biblioteca" sheetId="11" r:id="rId3"/>
    <sheet name="Carregador de Móveis" sheetId="12" r:id="rId4"/>
    <sheet name="Encarregado" sheetId="14" r:id="rId5"/>
    <sheet name="Jardineiro" sheetId="22" r:id="rId6"/>
    <sheet name="Lavador de Veículo" sheetId="21" r:id="rId7"/>
    <sheet name="Marceneiro Modelista" sheetId="15" r:id="rId8"/>
    <sheet name="Operador de Fotocópia" sheetId="16" r:id="rId9"/>
    <sheet name="Operador de Mesa Telefônica" sheetId="17" r:id="rId10"/>
    <sheet name="Recepcionista" sheetId="18" r:id="rId11"/>
    <sheet name="Quadro Consolidado" sheetId="20" r:id="rId12"/>
    <sheet name="Plan1" sheetId="23" r:id="rId13"/>
  </sheets>
  <definedNames>
    <definedName name="Excel_BuiltIn_Print_Area_1" localSheetId="5">#REF!</definedName>
    <definedName name="Excel_BuiltIn_Print_Area_1" localSheetId="6">#REF!</definedName>
    <definedName name="Excel_BuiltIn_Print_Area_1">#REF!</definedName>
    <definedName name="Excel_BuiltIn_Print_Area_2" localSheetId="5">#REF!</definedName>
    <definedName name="Excel_BuiltIn_Print_Area_2" localSheetId="6">#REF!</definedName>
    <definedName name="Excel_BuiltIn_Print_Area_2">#REF!</definedName>
  </definedNames>
  <calcPr calcId="171027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20" l="1"/>
  <c r="B7" i="20" s="1"/>
  <c r="B8" i="20" s="1"/>
  <c r="B9" i="20" s="1"/>
  <c r="B10" i="20" s="1"/>
  <c r="B11" i="20" s="1"/>
  <c r="B12" i="20" s="1"/>
  <c r="B13" i="20" s="1"/>
  <c r="B14" i="20" s="1"/>
  <c r="B5" i="20"/>
  <c r="F24" i="9"/>
  <c r="F95" i="18"/>
  <c r="F94" i="18"/>
  <c r="F93" i="18"/>
  <c r="F95" i="17"/>
  <c r="F94" i="17"/>
  <c r="F93" i="17"/>
  <c r="F95" i="16"/>
  <c r="F94" i="16"/>
  <c r="F93" i="16"/>
  <c r="F95" i="15"/>
  <c r="F94" i="15"/>
  <c r="F93" i="15"/>
  <c r="F95" i="14"/>
  <c r="F94" i="14"/>
  <c r="F93" i="14"/>
  <c r="F95" i="12"/>
  <c r="F94" i="12"/>
  <c r="F93" i="12"/>
  <c r="F95" i="10"/>
  <c r="F94" i="10"/>
  <c r="F93" i="10"/>
  <c r="F95" i="9"/>
  <c r="F94" i="9"/>
  <c r="F93" i="9"/>
  <c r="F60" i="22" l="1"/>
  <c r="F61" i="22"/>
  <c r="F63" i="22" s="1"/>
  <c r="F62" i="22"/>
  <c r="C65" i="22"/>
  <c r="F65" i="22"/>
  <c r="E71" i="22"/>
  <c r="E72" i="22"/>
  <c r="E73" i="22"/>
  <c r="E87" i="22"/>
  <c r="F91" i="22"/>
  <c r="F92" i="22"/>
  <c r="F93" i="22"/>
  <c r="F94" i="22"/>
  <c r="F95" i="22"/>
  <c r="E100" i="22"/>
  <c r="E102" i="22" s="1"/>
  <c r="E101" i="22"/>
  <c r="E103" i="22"/>
  <c r="E104" i="22" s="1"/>
  <c r="E113" i="22"/>
  <c r="E114" i="22"/>
  <c r="E115" i="22"/>
  <c r="E116" i="22"/>
  <c r="E117" i="22"/>
  <c r="C118" i="22"/>
  <c r="E118" i="22"/>
  <c r="F125" i="22"/>
  <c r="F126" i="22" s="1"/>
  <c r="F132" i="22"/>
  <c r="F136" i="22" s="1"/>
  <c r="F156" i="22" s="1"/>
  <c r="F133" i="22"/>
  <c r="F134" i="22"/>
  <c r="F135" i="22"/>
  <c r="E141" i="22"/>
  <c r="E143" i="22"/>
  <c r="E144" i="22"/>
  <c r="E145" i="22"/>
  <c r="F167" i="22"/>
  <c r="E60" i="21"/>
  <c r="E61" i="21"/>
  <c r="E62" i="21"/>
  <c r="B65" i="21"/>
  <c r="E65" i="21"/>
  <c r="D71" i="21"/>
  <c r="D72" i="21"/>
  <c r="D73" i="21" s="1"/>
  <c r="D87" i="21"/>
  <c r="E91" i="21"/>
  <c r="E92" i="21"/>
  <c r="E93" i="21"/>
  <c r="E94" i="21"/>
  <c r="B95" i="21"/>
  <c r="E95" i="21"/>
  <c r="D100" i="21"/>
  <c r="D101" i="21" s="1"/>
  <c r="D103" i="21"/>
  <c r="D105" i="21"/>
  <c r="D113" i="21"/>
  <c r="D114" i="21"/>
  <c r="D115" i="21"/>
  <c r="D116" i="21"/>
  <c r="D117" i="21"/>
  <c r="B118" i="21"/>
  <c r="D118" i="21"/>
  <c r="E125" i="21"/>
  <c r="E126" i="21" s="1"/>
  <c r="E127" i="21" s="1"/>
  <c r="E132" i="21"/>
  <c r="E133" i="21"/>
  <c r="E134" i="21"/>
  <c r="E136" i="21" s="1"/>
  <c r="E156" i="21" s="1"/>
  <c r="B135" i="21"/>
  <c r="E135" i="21"/>
  <c r="D140" i="21"/>
  <c r="D141" i="21"/>
  <c r="D143" i="21"/>
  <c r="D144" i="21"/>
  <c r="D145" i="21"/>
  <c r="E167" i="21"/>
  <c r="E105" i="22" l="1"/>
  <c r="E63" i="21"/>
  <c r="D102" i="21"/>
  <c r="E102" i="21" s="1"/>
  <c r="D142" i="21"/>
  <c r="D146" i="21" s="1"/>
  <c r="D147" i="21" s="1"/>
  <c r="D74" i="21"/>
  <c r="E74" i="22"/>
  <c r="F96" i="22"/>
  <c r="E96" i="21"/>
  <c r="E64" i="21"/>
  <c r="E66" i="21" s="1"/>
  <c r="E114" i="21" s="1"/>
  <c r="F64" i="22"/>
  <c r="F66" i="22" s="1"/>
  <c r="F105" i="22" s="1"/>
  <c r="E75" i="22"/>
  <c r="F166" i="22" s="1"/>
  <c r="F127" i="22"/>
  <c r="F128" i="22" s="1"/>
  <c r="E106" i="22"/>
  <c r="E142" i="22"/>
  <c r="E146" i="22" s="1"/>
  <c r="E119" i="22"/>
  <c r="E81" i="21"/>
  <c r="E71" i="21"/>
  <c r="E82" i="21"/>
  <c r="E79" i="21"/>
  <c r="E83" i="21"/>
  <c r="E84" i="21"/>
  <c r="E117" i="21"/>
  <c r="E74" i="21"/>
  <c r="E116" i="21"/>
  <c r="D75" i="21"/>
  <c r="E166" i="21" s="1"/>
  <c r="E115" i="21"/>
  <c r="E128" i="21"/>
  <c r="D104" i="21"/>
  <c r="E104" i="21" s="1"/>
  <c r="D119" i="21"/>
  <c r="D148" i="21" l="1"/>
  <c r="E100" i="21"/>
  <c r="E106" i="21" s="1"/>
  <c r="E101" i="21"/>
  <c r="E80" i="21"/>
  <c r="E87" i="21" s="1"/>
  <c r="E118" i="21"/>
  <c r="E152" i="21"/>
  <c r="E103" i="21"/>
  <c r="E105" i="21"/>
  <c r="E113" i="21"/>
  <c r="E72" i="21"/>
  <c r="E86" i="21"/>
  <c r="E85" i="21"/>
  <c r="F113" i="22"/>
  <c r="F114" i="22"/>
  <c r="F101" i="22"/>
  <c r="F116" i="22"/>
  <c r="F72" i="22"/>
  <c r="F115" i="22"/>
  <c r="F84" i="22"/>
  <c r="F102" i="22"/>
  <c r="F74" i="22"/>
  <c r="F118" i="22"/>
  <c r="F83" i="22"/>
  <c r="F152" i="22"/>
  <c r="F100" i="22"/>
  <c r="F81" i="22"/>
  <c r="F117" i="22"/>
  <c r="F86" i="22"/>
  <c r="F85" i="22"/>
  <c r="F82" i="22"/>
  <c r="F79" i="22"/>
  <c r="F103" i="22"/>
  <c r="F71" i="22"/>
  <c r="F73" i="22" s="1"/>
  <c r="F75" i="22" s="1"/>
  <c r="F80" i="22"/>
  <c r="F104" i="22"/>
  <c r="F106" i="22" s="1"/>
  <c r="F108" i="22" s="1"/>
  <c r="F154" i="22" s="1"/>
  <c r="E107" i="22"/>
  <c r="F107" i="22" s="1"/>
  <c r="E120" i="22"/>
  <c r="F120" i="22" s="1"/>
  <c r="E147" i="22"/>
  <c r="E148" i="22" s="1"/>
  <c r="D120" i="21"/>
  <c r="E120" i="21" s="1"/>
  <c r="E119" i="21"/>
  <c r="E121" i="21" s="1"/>
  <c r="E155" i="21" s="1"/>
  <c r="D106" i="21"/>
  <c r="E73" i="21"/>
  <c r="E75" i="21" s="1"/>
  <c r="F87" i="22" l="1"/>
  <c r="F119" i="22"/>
  <c r="E121" i="22"/>
  <c r="F169" i="22" s="1"/>
  <c r="F121" i="22"/>
  <c r="F155" i="22" s="1"/>
  <c r="F153" i="22"/>
  <c r="E108" i="22"/>
  <c r="F168" i="22" s="1"/>
  <c r="D107" i="21"/>
  <c r="E107" i="21" s="1"/>
  <c r="E108" i="21" s="1"/>
  <c r="E154" i="21" s="1"/>
  <c r="D121" i="21"/>
  <c r="E169" i="21" s="1"/>
  <c r="E153" i="21"/>
  <c r="F170" i="22" l="1"/>
  <c r="F140" i="22"/>
  <c r="F141" i="22" s="1"/>
  <c r="F145" i="22" s="1"/>
  <c r="E140" i="21"/>
  <c r="D108" i="21"/>
  <c r="E168" i="21" s="1"/>
  <c r="E170" i="21" s="1"/>
  <c r="F144" i="22" l="1"/>
  <c r="F143" i="22"/>
  <c r="F157" i="22"/>
  <c r="F158" i="22" s="1"/>
  <c r="E141" i="21"/>
  <c r="E145" i="21" s="1"/>
  <c r="F142" i="22" l="1"/>
  <c r="F159" i="22" s="1"/>
  <c r="E143" i="21"/>
  <c r="E157" i="21"/>
  <c r="E158" i="21" s="1"/>
  <c r="E144" i="21"/>
  <c r="F146" i="22" l="1"/>
  <c r="F147" i="22" s="1"/>
  <c r="F160" i="22" s="1"/>
  <c r="F161" i="22" s="1"/>
  <c r="E142" i="21"/>
  <c r="F162" i="22" l="1"/>
  <c r="E9" i="20"/>
  <c r="F9" i="20" s="1"/>
  <c r="G9" i="20" s="1"/>
  <c r="F148" i="22"/>
  <c r="E159" i="21"/>
  <c r="E146" i="21"/>
  <c r="E147" i="21" l="1"/>
  <c r="E160" i="21" s="1"/>
  <c r="E161" i="21" s="1"/>
  <c r="E10" i="20" s="1"/>
  <c r="F10" i="20" s="1"/>
  <c r="G10" i="20" s="1"/>
  <c r="E148" i="21"/>
  <c r="E162" i="21" l="1"/>
  <c r="F134" i="12" l="1"/>
  <c r="E145" i="18" l="1"/>
  <c r="E144" i="18"/>
  <c r="E143" i="18"/>
  <c r="E141" i="18"/>
  <c r="E140" i="18"/>
  <c r="F135" i="18"/>
  <c r="C135" i="18"/>
  <c r="F134" i="18"/>
  <c r="F133" i="18"/>
  <c r="F132" i="18"/>
  <c r="F125" i="18"/>
  <c r="F126" i="18" s="1"/>
  <c r="E118" i="18"/>
  <c r="C118" i="18"/>
  <c r="E117" i="18"/>
  <c r="E116" i="18"/>
  <c r="E115" i="18"/>
  <c r="E114" i="18"/>
  <c r="E113" i="18"/>
  <c r="E103" i="18"/>
  <c r="E105" i="18" s="1"/>
  <c r="E102" i="18"/>
  <c r="E100" i="18"/>
  <c r="E101" i="18" s="1"/>
  <c r="F92" i="18"/>
  <c r="E87" i="18"/>
  <c r="E104" i="18" s="1"/>
  <c r="E72" i="18"/>
  <c r="E71" i="18"/>
  <c r="F65" i="18"/>
  <c r="C65" i="18"/>
  <c r="F24" i="18"/>
  <c r="F61" i="18" s="1"/>
  <c r="E145" i="17"/>
  <c r="E144" i="17"/>
  <c r="E143" i="17"/>
  <c r="E141" i="17"/>
  <c r="E140" i="17"/>
  <c r="F135" i="17"/>
  <c r="C135" i="17"/>
  <c r="F134" i="17"/>
  <c r="F133" i="17"/>
  <c r="F132" i="17"/>
  <c r="F125" i="17"/>
  <c r="F126" i="17" s="1"/>
  <c r="E118" i="17"/>
  <c r="C118" i="17"/>
  <c r="E117" i="17"/>
  <c r="E116" i="17"/>
  <c r="E115" i="17"/>
  <c r="E114" i="17"/>
  <c r="E113" i="17"/>
  <c r="E103" i="17"/>
  <c r="E104" i="17" s="1"/>
  <c r="E100" i="17"/>
  <c r="E102" i="17" s="1"/>
  <c r="F92" i="17"/>
  <c r="E87" i="17"/>
  <c r="E72" i="17"/>
  <c r="E71" i="17"/>
  <c r="E73" i="17" s="1"/>
  <c r="F65" i="17"/>
  <c r="C65" i="17"/>
  <c r="F61" i="17"/>
  <c r="E145" i="16"/>
  <c r="E144" i="16"/>
  <c r="E143" i="16"/>
  <c r="E142" i="16" s="1"/>
  <c r="E146" i="16" s="1"/>
  <c r="E141" i="16"/>
  <c r="E140" i="16"/>
  <c r="F135" i="16"/>
  <c r="C135" i="16"/>
  <c r="F134" i="16"/>
  <c r="F133" i="16"/>
  <c r="F132" i="16"/>
  <c r="F125" i="16"/>
  <c r="F126" i="16" s="1"/>
  <c r="E118" i="16"/>
  <c r="C118" i="16"/>
  <c r="E117" i="16"/>
  <c r="E116" i="16"/>
  <c r="E115" i="16"/>
  <c r="E114" i="16"/>
  <c r="E113" i="16"/>
  <c r="E103" i="16"/>
  <c r="E105" i="16" s="1"/>
  <c r="E101" i="16"/>
  <c r="E100" i="16"/>
  <c r="F92" i="16"/>
  <c r="E87" i="16"/>
  <c r="E73" i="16"/>
  <c r="E72" i="16"/>
  <c r="E71" i="16"/>
  <c r="F65" i="16"/>
  <c r="C65" i="16"/>
  <c r="F24" i="16"/>
  <c r="F60" i="16" s="1"/>
  <c r="E145" i="15"/>
  <c r="E144" i="15"/>
  <c r="E143" i="15"/>
  <c r="E141" i="15"/>
  <c r="E140" i="15"/>
  <c r="F135" i="15"/>
  <c r="C135" i="15"/>
  <c r="F134" i="15"/>
  <c r="F133" i="15"/>
  <c r="F132" i="15"/>
  <c r="F125" i="15"/>
  <c r="F126" i="15" s="1"/>
  <c r="E118" i="15"/>
  <c r="C118" i="15"/>
  <c r="E117" i="15"/>
  <c r="E116" i="15"/>
  <c r="E115" i="15"/>
  <c r="E114" i="15"/>
  <c r="E113" i="15"/>
  <c r="E105" i="15"/>
  <c r="E103" i="15"/>
  <c r="E104" i="15" s="1"/>
  <c r="E102" i="15"/>
  <c r="E101" i="15"/>
  <c r="E100" i="15"/>
  <c r="F92" i="15"/>
  <c r="E87" i="15"/>
  <c r="E72" i="15"/>
  <c r="E71" i="15"/>
  <c r="F65" i="15"/>
  <c r="C65" i="15"/>
  <c r="F60" i="15"/>
  <c r="F24" i="15"/>
  <c r="F62" i="15" s="1"/>
  <c r="E145" i="14"/>
  <c r="E144" i="14"/>
  <c r="E143" i="14"/>
  <c r="E141" i="14"/>
  <c r="E140" i="14"/>
  <c r="F135" i="14"/>
  <c r="C135" i="14"/>
  <c r="F134" i="14"/>
  <c r="F133" i="14"/>
  <c r="F132" i="14"/>
  <c r="F125" i="14"/>
  <c r="F126" i="14" s="1"/>
  <c r="E118" i="14"/>
  <c r="C118" i="14"/>
  <c r="E117" i="14"/>
  <c r="E116" i="14"/>
  <c r="E115" i="14"/>
  <c r="E114" i="14"/>
  <c r="E113" i="14"/>
  <c r="E105" i="14"/>
  <c r="E103" i="14"/>
  <c r="E100" i="14"/>
  <c r="E102" i="14" s="1"/>
  <c r="F92" i="14"/>
  <c r="E87" i="14"/>
  <c r="E72" i="14"/>
  <c r="E71" i="14"/>
  <c r="F65" i="14"/>
  <c r="C65" i="14"/>
  <c r="F24" i="14"/>
  <c r="F61" i="14" s="1"/>
  <c r="E145" i="12"/>
  <c r="E144" i="12"/>
  <c r="E143" i="12"/>
  <c r="E141" i="12"/>
  <c r="E140" i="12"/>
  <c r="F135" i="12"/>
  <c r="C135" i="12"/>
  <c r="F133" i="12"/>
  <c r="F132" i="12"/>
  <c r="F125" i="12"/>
  <c r="F126" i="12" s="1"/>
  <c r="E118" i="12"/>
  <c r="C118" i="12"/>
  <c r="E117" i="12"/>
  <c r="E116" i="12"/>
  <c r="E115" i="12"/>
  <c r="E114" i="12"/>
  <c r="E113" i="12"/>
  <c r="E119" i="12" s="1"/>
  <c r="E103" i="12"/>
  <c r="E102" i="12"/>
  <c r="E101" i="12"/>
  <c r="E100" i="12"/>
  <c r="F92" i="12"/>
  <c r="E87" i="12"/>
  <c r="E72" i="12"/>
  <c r="E71" i="12"/>
  <c r="F65" i="12"/>
  <c r="C65" i="12"/>
  <c r="F24" i="12"/>
  <c r="F61" i="12" s="1"/>
  <c r="E141" i="11"/>
  <c r="E140" i="11"/>
  <c r="E139" i="11"/>
  <c r="E138" i="11" s="1"/>
  <c r="E137" i="11"/>
  <c r="E136" i="11"/>
  <c r="F131" i="11"/>
  <c r="C131" i="11"/>
  <c r="F130" i="11"/>
  <c r="F129" i="11"/>
  <c r="F128" i="11"/>
  <c r="F121" i="11"/>
  <c r="F122" i="11" s="1"/>
  <c r="E114" i="11"/>
  <c r="C114" i="11"/>
  <c r="E113" i="11"/>
  <c r="E112" i="11"/>
  <c r="E111" i="11"/>
  <c r="E110" i="11"/>
  <c r="E109" i="11"/>
  <c r="E99" i="11"/>
  <c r="E100" i="11" s="1"/>
  <c r="E96" i="11"/>
  <c r="E98" i="11" s="1"/>
  <c r="F91" i="11"/>
  <c r="C91" i="11"/>
  <c r="F90" i="11"/>
  <c r="E85" i="11"/>
  <c r="E70" i="11"/>
  <c r="E69" i="11"/>
  <c r="F63" i="11"/>
  <c r="C63" i="11"/>
  <c r="F59" i="11"/>
  <c r="E145" i="10"/>
  <c r="E144" i="10"/>
  <c r="E143" i="10"/>
  <c r="E141" i="10"/>
  <c r="E140" i="10"/>
  <c r="F135" i="10"/>
  <c r="C135" i="10"/>
  <c r="F134" i="10"/>
  <c r="F133" i="10"/>
  <c r="F125" i="10"/>
  <c r="F126" i="10" s="1"/>
  <c r="E118" i="10"/>
  <c r="C118" i="10"/>
  <c r="E117" i="10"/>
  <c r="E116" i="10"/>
  <c r="E115" i="10"/>
  <c r="E114" i="10"/>
  <c r="E113" i="10"/>
  <c r="E103" i="10"/>
  <c r="E100" i="10"/>
  <c r="E101" i="10" s="1"/>
  <c r="F92" i="10"/>
  <c r="E87" i="10"/>
  <c r="E72" i="10"/>
  <c r="E71" i="10"/>
  <c r="F65" i="10"/>
  <c r="C65" i="10"/>
  <c r="F132" i="10"/>
  <c r="F24" i="10"/>
  <c r="F61" i="10" s="1"/>
  <c r="E101" i="11" l="1"/>
  <c r="E73" i="14"/>
  <c r="E101" i="14"/>
  <c r="E119" i="14"/>
  <c r="E120" i="14" s="1"/>
  <c r="E121" i="14" s="1"/>
  <c r="F169" i="14" s="1"/>
  <c r="E105" i="17"/>
  <c r="E104" i="10"/>
  <c r="E97" i="11"/>
  <c r="E115" i="11"/>
  <c r="E116" i="11" s="1"/>
  <c r="E117" i="11" s="1"/>
  <c r="F165" i="11" s="1"/>
  <c r="E104" i="12"/>
  <c r="E101" i="17"/>
  <c r="E106" i="17" s="1"/>
  <c r="E119" i="17"/>
  <c r="E119" i="18"/>
  <c r="E120" i="18" s="1"/>
  <c r="E121" i="18" s="1"/>
  <c r="F169" i="18" s="1"/>
  <c r="E106" i="15"/>
  <c r="E107" i="15" s="1"/>
  <c r="E102" i="10"/>
  <c r="E105" i="12"/>
  <c r="E104" i="14"/>
  <c r="E73" i="15"/>
  <c r="E74" i="15" s="1"/>
  <c r="E75" i="15" s="1"/>
  <c r="F166" i="15" s="1"/>
  <c r="E119" i="16"/>
  <c r="F136" i="17"/>
  <c r="F156" i="17" s="1"/>
  <c r="F136" i="18"/>
  <c r="F156" i="18" s="1"/>
  <c r="F62" i="14"/>
  <c r="F132" i="11"/>
  <c r="F152" i="11" s="1"/>
  <c r="E105" i="10"/>
  <c r="E119" i="10"/>
  <c r="F136" i="16"/>
  <c r="F156" i="16" s="1"/>
  <c r="F136" i="14"/>
  <c r="F156" i="14" s="1"/>
  <c r="F127" i="17"/>
  <c r="F128" i="17" s="1"/>
  <c r="F62" i="18"/>
  <c r="F62" i="17"/>
  <c r="F127" i="16"/>
  <c r="F128" i="16" s="1"/>
  <c r="F136" i="15"/>
  <c r="F156" i="15" s="1"/>
  <c r="F91" i="15"/>
  <c r="F96" i="15" s="1"/>
  <c r="F61" i="15"/>
  <c r="F64" i="15" s="1"/>
  <c r="F127" i="14"/>
  <c r="F128" i="14" s="1"/>
  <c r="F136" i="12"/>
  <c r="F156" i="12" s="1"/>
  <c r="F127" i="12"/>
  <c r="F128" i="12" s="1"/>
  <c r="E106" i="18"/>
  <c r="E107" i="18" s="1"/>
  <c r="E73" i="18"/>
  <c r="F91" i="18"/>
  <c r="F96" i="18" s="1"/>
  <c r="E142" i="18"/>
  <c r="E146" i="18"/>
  <c r="E147" i="18" s="1"/>
  <c r="E74" i="18"/>
  <c r="F167" i="18"/>
  <c r="F60" i="18"/>
  <c r="F127" i="18"/>
  <c r="F128" i="18" s="1"/>
  <c r="E121" i="17"/>
  <c r="F169" i="17" s="1"/>
  <c r="E120" i="17"/>
  <c r="F91" i="17"/>
  <c r="F96" i="17" s="1"/>
  <c r="E142" i="17"/>
  <c r="E146" i="17"/>
  <c r="E74" i="17"/>
  <c r="E75" i="17" s="1"/>
  <c r="F166" i="17" s="1"/>
  <c r="F167" i="17"/>
  <c r="E107" i="17"/>
  <c r="F60" i="17"/>
  <c r="F61" i="16"/>
  <c r="E104" i="16"/>
  <c r="F62" i="16"/>
  <c r="E120" i="16"/>
  <c r="E121" i="16" s="1"/>
  <c r="F169" i="16" s="1"/>
  <c r="F91" i="16"/>
  <c r="F96" i="16" s="1"/>
  <c r="E102" i="16"/>
  <c r="E74" i="16"/>
  <c r="E147" i="16"/>
  <c r="E148" i="16" s="1"/>
  <c r="F167" i="16"/>
  <c r="F127" i="15"/>
  <c r="F128" i="15" s="1"/>
  <c r="E119" i="15"/>
  <c r="E142" i="15"/>
  <c r="E146" i="15" s="1"/>
  <c r="F167" i="15"/>
  <c r="E106" i="14"/>
  <c r="E74" i="14"/>
  <c r="E75" i="14" s="1"/>
  <c r="F166" i="14" s="1"/>
  <c r="F91" i="14"/>
  <c r="F96" i="14" s="1"/>
  <c r="E142" i="14"/>
  <c r="E146" i="14" s="1"/>
  <c r="E147" i="14" s="1"/>
  <c r="F167" i="14"/>
  <c r="E107" i="14"/>
  <c r="F60" i="14"/>
  <c r="E106" i="12"/>
  <c r="E107" i="12" s="1"/>
  <c r="F62" i="12"/>
  <c r="F63" i="12" s="1"/>
  <c r="E120" i="12"/>
  <c r="E121" i="12" s="1"/>
  <c r="F169" i="12" s="1"/>
  <c r="E73" i="12"/>
  <c r="F91" i="12"/>
  <c r="F96" i="12" s="1"/>
  <c r="E142" i="12"/>
  <c r="E146" i="12" s="1"/>
  <c r="F167" i="12"/>
  <c r="F60" i="12"/>
  <c r="F123" i="11"/>
  <c r="F124" i="11" s="1"/>
  <c r="E102" i="11"/>
  <c r="F60" i="11"/>
  <c r="F61" i="11" s="1"/>
  <c r="E71" i="11"/>
  <c r="F89" i="11"/>
  <c r="F92" i="11" s="1"/>
  <c r="E142" i="11"/>
  <c r="E143" i="11" s="1"/>
  <c r="F163" i="11"/>
  <c r="F58" i="11"/>
  <c r="F136" i="10"/>
  <c r="F156" i="10" s="1"/>
  <c r="F127" i="10"/>
  <c r="F128" i="10" s="1"/>
  <c r="E106" i="10"/>
  <c r="F62" i="10"/>
  <c r="E120" i="10"/>
  <c r="E73" i="10"/>
  <c r="F91" i="10"/>
  <c r="F96" i="10" s="1"/>
  <c r="E142" i="10"/>
  <c r="E146" i="10" s="1"/>
  <c r="F167" i="10"/>
  <c r="F60" i="10"/>
  <c r="F40" i="9"/>
  <c r="F63" i="14" l="1"/>
  <c r="F63" i="10"/>
  <c r="F64" i="18"/>
  <c r="F63" i="15"/>
  <c r="F66" i="15" s="1"/>
  <c r="F64" i="14"/>
  <c r="F66" i="14" s="1"/>
  <c r="F74" i="14" s="1"/>
  <c r="E148" i="18"/>
  <c r="E108" i="18"/>
  <c r="F168" i="18" s="1"/>
  <c r="F63" i="18"/>
  <c r="E75" i="18"/>
  <c r="F166" i="18" s="1"/>
  <c r="F170" i="18" s="1"/>
  <c r="F64" i="17"/>
  <c r="F63" i="17"/>
  <c r="E147" i="17"/>
  <c r="E148" i="17" s="1"/>
  <c r="E108" i="17"/>
  <c r="F168" i="17" s="1"/>
  <c r="F170" i="17" s="1"/>
  <c r="F63" i="16"/>
  <c r="F64" i="16"/>
  <c r="E75" i="16"/>
  <c r="F166" i="16" s="1"/>
  <c r="E106" i="16"/>
  <c r="E147" i="15"/>
  <c r="E148" i="15" s="1"/>
  <c r="E108" i="15"/>
  <c r="F168" i="15" s="1"/>
  <c r="E120" i="15"/>
  <c r="F170" i="14"/>
  <c r="E148" i="14"/>
  <c r="E108" i="14"/>
  <c r="F168" i="14" s="1"/>
  <c r="E147" i="12"/>
  <c r="E148" i="12" s="1"/>
  <c r="E74" i="12"/>
  <c r="E108" i="12"/>
  <c r="F168" i="12" s="1"/>
  <c r="F64" i="12"/>
  <c r="F66" i="12" s="1"/>
  <c r="E104" i="11"/>
  <c r="F164" i="11" s="1"/>
  <c r="F62" i="11"/>
  <c r="F64" i="11" s="1"/>
  <c r="E72" i="11"/>
  <c r="E103" i="11"/>
  <c r="E144" i="11"/>
  <c r="E147" i="10"/>
  <c r="E148" i="10" s="1"/>
  <c r="F64" i="10"/>
  <c r="F66" i="10" s="1"/>
  <c r="E74" i="10"/>
  <c r="E121" i="10"/>
  <c r="F169" i="10" s="1"/>
  <c r="E107" i="10"/>
  <c r="F66" i="17" l="1"/>
  <c r="F85" i="17" s="1"/>
  <c r="F66" i="18"/>
  <c r="F86" i="18" s="1"/>
  <c r="F85" i="15"/>
  <c r="F82" i="15"/>
  <c r="F152" i="15"/>
  <c r="F114" i="15"/>
  <c r="F117" i="15"/>
  <c r="F83" i="15"/>
  <c r="F113" i="15"/>
  <c r="F100" i="15"/>
  <c r="F107" i="15"/>
  <c r="F115" i="15"/>
  <c r="F72" i="15"/>
  <c r="F116" i="15"/>
  <c r="F104" i="15"/>
  <c r="F74" i="15"/>
  <c r="F103" i="15"/>
  <c r="F81" i="15"/>
  <c r="F118" i="15"/>
  <c r="F66" i="16"/>
  <c r="F85" i="16" s="1"/>
  <c r="F71" i="15"/>
  <c r="F73" i="15" s="1"/>
  <c r="F105" i="15"/>
  <c r="F80" i="15"/>
  <c r="F120" i="15"/>
  <c r="F101" i="15"/>
  <c r="F86" i="15"/>
  <c r="F84" i="15"/>
  <c r="F102" i="15"/>
  <c r="F106" i="15" s="1"/>
  <c r="F108" i="15" s="1"/>
  <c r="F154" i="15" s="1"/>
  <c r="F79" i="15"/>
  <c r="F86" i="17"/>
  <c r="F100" i="17"/>
  <c r="F116" i="17"/>
  <c r="F84" i="17"/>
  <c r="F80" i="17"/>
  <c r="F83" i="17"/>
  <c r="F82" i="17"/>
  <c r="F81" i="17"/>
  <c r="F152" i="17"/>
  <c r="F79" i="17"/>
  <c r="F117" i="17"/>
  <c r="F118" i="17"/>
  <c r="F114" i="17"/>
  <c r="F102" i="17"/>
  <c r="F101" i="17"/>
  <c r="F113" i="17"/>
  <c r="F115" i="17"/>
  <c r="F72" i="17"/>
  <c r="F103" i="17"/>
  <c r="F105" i="17"/>
  <c r="F104" i="17"/>
  <c r="F74" i="17"/>
  <c r="F120" i="17"/>
  <c r="F107" i="17"/>
  <c r="E107" i="16"/>
  <c r="E108" i="16"/>
  <c r="F168" i="16" s="1"/>
  <c r="F170" i="16" s="1"/>
  <c r="F118" i="16"/>
  <c r="F117" i="16"/>
  <c r="F101" i="16"/>
  <c r="E121" i="15"/>
  <c r="F169" i="15" s="1"/>
  <c r="F170" i="15" s="1"/>
  <c r="F120" i="14"/>
  <c r="F86" i="14"/>
  <c r="F71" i="14"/>
  <c r="F115" i="14"/>
  <c r="F85" i="14"/>
  <c r="F84" i="14"/>
  <c r="F80" i="14"/>
  <c r="F83" i="14"/>
  <c r="F72" i="14"/>
  <c r="F82" i="14"/>
  <c r="F81" i="14"/>
  <c r="F152" i="14"/>
  <c r="F116" i="14"/>
  <c r="F79" i="14"/>
  <c r="F102" i="14"/>
  <c r="F118" i="14"/>
  <c r="F103" i="14"/>
  <c r="F114" i="14"/>
  <c r="F101" i="14"/>
  <c r="F104" i="14"/>
  <c r="F113" i="14"/>
  <c r="F105" i="14"/>
  <c r="F100" i="14"/>
  <c r="F117" i="14"/>
  <c r="F107" i="14"/>
  <c r="F86" i="12"/>
  <c r="F80" i="12"/>
  <c r="F115" i="12"/>
  <c r="F85" i="12"/>
  <c r="F72" i="12"/>
  <c r="F84" i="12"/>
  <c r="F114" i="12"/>
  <c r="F102" i="12"/>
  <c r="F83" i="12"/>
  <c r="F82" i="12"/>
  <c r="F81" i="12"/>
  <c r="F152" i="12"/>
  <c r="F116" i="12"/>
  <c r="F100" i="12"/>
  <c r="F79" i="12"/>
  <c r="F118" i="12"/>
  <c r="F113" i="12"/>
  <c r="F101" i="12"/>
  <c r="F103" i="12"/>
  <c r="F105" i="12"/>
  <c r="F117" i="12"/>
  <c r="F71" i="12"/>
  <c r="F104" i="12"/>
  <c r="F107" i="12"/>
  <c r="F120" i="12"/>
  <c r="F74" i="12"/>
  <c r="E75" i="12"/>
  <c r="F166" i="12" s="1"/>
  <c r="F170" i="12" s="1"/>
  <c r="F84" i="11"/>
  <c r="F83" i="11"/>
  <c r="F70" i="11"/>
  <c r="F82" i="11"/>
  <c r="F81" i="11"/>
  <c r="F78" i="11"/>
  <c r="F80" i="11"/>
  <c r="F79" i="11"/>
  <c r="F148" i="11"/>
  <c r="F112" i="11"/>
  <c r="F96" i="11"/>
  <c r="F77" i="11"/>
  <c r="F98" i="11"/>
  <c r="F97" i="11"/>
  <c r="F99" i="11"/>
  <c r="F111" i="11"/>
  <c r="F109" i="11"/>
  <c r="F100" i="11"/>
  <c r="F113" i="11"/>
  <c r="F110" i="11"/>
  <c r="F101" i="11"/>
  <c r="F69" i="11"/>
  <c r="F71" i="11" s="1"/>
  <c r="F114" i="11"/>
  <c r="F116" i="11"/>
  <c r="F103" i="11"/>
  <c r="F72" i="11"/>
  <c r="E73" i="11"/>
  <c r="F162" i="11" s="1"/>
  <c r="F166" i="11" s="1"/>
  <c r="F107" i="10"/>
  <c r="F86" i="10"/>
  <c r="F115" i="10"/>
  <c r="F85" i="10"/>
  <c r="F84" i="10"/>
  <c r="F83" i="10"/>
  <c r="F82" i="10"/>
  <c r="F80" i="10"/>
  <c r="F81" i="10"/>
  <c r="F72" i="10"/>
  <c r="F152" i="10"/>
  <c r="F116" i="10"/>
  <c r="F79" i="10"/>
  <c r="F100" i="10"/>
  <c r="F102" i="10"/>
  <c r="F105" i="10"/>
  <c r="F104" i="10"/>
  <c r="F114" i="10"/>
  <c r="F117" i="10"/>
  <c r="F101" i="10"/>
  <c r="F103" i="10"/>
  <c r="F118" i="10"/>
  <c r="F71" i="10"/>
  <c r="F113" i="10"/>
  <c r="F74" i="10"/>
  <c r="E75" i="10"/>
  <c r="F166" i="10" s="1"/>
  <c r="E108" i="10"/>
  <c r="F168" i="10" s="1"/>
  <c r="F120" i="10"/>
  <c r="C135" i="9"/>
  <c r="C118" i="9"/>
  <c r="C65" i="9"/>
  <c r="E145" i="9"/>
  <c r="E144" i="9"/>
  <c r="E143" i="9"/>
  <c r="E141" i="9"/>
  <c r="E140" i="9"/>
  <c r="F60" i="9"/>
  <c r="F61" i="9"/>
  <c r="F62" i="9"/>
  <c r="F65" i="9"/>
  <c r="E71" i="9"/>
  <c r="E73" i="9" s="1"/>
  <c r="E72" i="9"/>
  <c r="E87" i="9"/>
  <c r="F91" i="9"/>
  <c r="F92" i="9"/>
  <c r="F125" i="9"/>
  <c r="F126" i="9" s="1"/>
  <c r="E100" i="9"/>
  <c r="E101" i="9"/>
  <c r="E102" i="9"/>
  <c r="E103" i="9"/>
  <c r="E104" i="9" s="1"/>
  <c r="E105" i="9"/>
  <c r="E113" i="9"/>
  <c r="E114" i="9"/>
  <c r="E115" i="9"/>
  <c r="E116" i="9"/>
  <c r="E117" i="9"/>
  <c r="E118" i="9"/>
  <c r="E119" i="9"/>
  <c r="F132" i="9"/>
  <c r="F133" i="9"/>
  <c r="F134" i="9"/>
  <c r="F135" i="9"/>
  <c r="E106" i="9" l="1"/>
  <c r="E107" i="9"/>
  <c r="F96" i="9"/>
  <c r="F170" i="10"/>
  <c r="F105" i="16"/>
  <c r="F86" i="16"/>
  <c r="F119" i="15"/>
  <c r="F167" i="9"/>
  <c r="E74" i="9"/>
  <c r="E75" i="9" s="1"/>
  <c r="F166" i="9" s="1"/>
  <c r="F113" i="16"/>
  <c r="F79" i="16"/>
  <c r="E120" i="9"/>
  <c r="E121" i="9" s="1"/>
  <c r="F169" i="9" s="1"/>
  <c r="F73" i="12"/>
  <c r="F103" i="16"/>
  <c r="F114" i="16"/>
  <c r="F152" i="16"/>
  <c r="F82" i="16"/>
  <c r="F81" i="16"/>
  <c r="F71" i="17"/>
  <c r="F73" i="17" s="1"/>
  <c r="F75" i="17" s="1"/>
  <c r="F102" i="18"/>
  <c r="F113" i="18"/>
  <c r="F83" i="18"/>
  <c r="F114" i="18"/>
  <c r="F71" i="18"/>
  <c r="F105" i="18"/>
  <c r="F81" i="18"/>
  <c r="F116" i="18"/>
  <c r="F115" i="18"/>
  <c r="F74" i="18"/>
  <c r="F152" i="18"/>
  <c r="F103" i="18"/>
  <c r="F120" i="18"/>
  <c r="F118" i="18"/>
  <c r="F72" i="18"/>
  <c r="F117" i="18"/>
  <c r="F82" i="18"/>
  <c r="F84" i="18"/>
  <c r="F100" i="18"/>
  <c r="F107" i="18"/>
  <c r="F104" i="18"/>
  <c r="F101" i="18"/>
  <c r="F80" i="18"/>
  <c r="F79" i="18"/>
  <c r="F85" i="18"/>
  <c r="F119" i="17"/>
  <c r="F121" i="17" s="1"/>
  <c r="F155" i="17" s="1"/>
  <c r="F87" i="15"/>
  <c r="F75" i="15"/>
  <c r="F63" i="9"/>
  <c r="F102" i="16"/>
  <c r="F104" i="16"/>
  <c r="F74" i="16"/>
  <c r="F120" i="16"/>
  <c r="F115" i="16"/>
  <c r="F72" i="16"/>
  <c r="F107" i="16"/>
  <c r="F100" i="16"/>
  <c r="F80" i="16"/>
  <c r="F83" i="16"/>
  <c r="F116" i="16"/>
  <c r="F71" i="16"/>
  <c r="F84" i="16"/>
  <c r="F121" i="15"/>
  <c r="F155" i="15" s="1"/>
  <c r="F87" i="14"/>
  <c r="F106" i="12"/>
  <c r="F108" i="12" s="1"/>
  <c r="F154" i="12" s="1"/>
  <c r="F87" i="17"/>
  <c r="F106" i="17"/>
  <c r="F108" i="17" s="1"/>
  <c r="F154" i="17" s="1"/>
  <c r="F106" i="14"/>
  <c r="F108" i="14" s="1"/>
  <c r="F154" i="14" s="1"/>
  <c r="F73" i="14"/>
  <c r="F75" i="14" s="1"/>
  <c r="F119" i="14"/>
  <c r="F121" i="14" s="1"/>
  <c r="F155" i="14" s="1"/>
  <c r="F87" i="12"/>
  <c r="F75" i="12"/>
  <c r="F119" i="12"/>
  <c r="F121" i="12" s="1"/>
  <c r="F155" i="12" s="1"/>
  <c r="F85" i="11"/>
  <c r="F115" i="11"/>
  <c r="F117" i="11" s="1"/>
  <c r="F151" i="11" s="1"/>
  <c r="F102" i="11"/>
  <c r="F104" i="11" s="1"/>
  <c r="F150" i="11" s="1"/>
  <c r="F73" i="11"/>
  <c r="F106" i="10"/>
  <c r="F108" i="10" s="1"/>
  <c r="F154" i="10" s="1"/>
  <c r="F73" i="10"/>
  <c r="F75" i="10" s="1"/>
  <c r="F87" i="10"/>
  <c r="F119" i="10"/>
  <c r="F121" i="10" s="1"/>
  <c r="F155" i="10" s="1"/>
  <c r="E142" i="9"/>
  <c r="E146" i="9" s="1"/>
  <c r="E147" i="9" s="1"/>
  <c r="E148" i="9" s="1"/>
  <c r="F136" i="9"/>
  <c r="F156" i="9" s="1"/>
  <c r="F127" i="9"/>
  <c r="F128" i="9" s="1"/>
  <c r="F64" i="9"/>
  <c r="F66" i="9" s="1"/>
  <c r="E108" i="9" l="1"/>
  <c r="F168" i="9" s="1"/>
  <c r="F170" i="9" s="1"/>
  <c r="F87" i="18"/>
  <c r="F119" i="18"/>
  <c r="F121" i="18" s="1"/>
  <c r="F155" i="18" s="1"/>
  <c r="F73" i="18"/>
  <c r="F75" i="18" s="1"/>
  <c r="F106" i="18"/>
  <c r="F108" i="18" s="1"/>
  <c r="F154" i="18" s="1"/>
  <c r="F87" i="16"/>
  <c r="F119" i="16"/>
  <c r="F121" i="16" s="1"/>
  <c r="F155" i="16" s="1"/>
  <c r="F140" i="15"/>
  <c r="F141" i="15" s="1"/>
  <c r="F144" i="15" s="1"/>
  <c r="F153" i="17"/>
  <c r="F106" i="16"/>
  <c r="F108" i="16" s="1"/>
  <c r="F154" i="16" s="1"/>
  <c r="F153" i="15"/>
  <c r="F140" i="17"/>
  <c r="F141" i="17" s="1"/>
  <c r="F144" i="17" s="1"/>
  <c r="F73" i="16"/>
  <c r="F75" i="16" s="1"/>
  <c r="F153" i="16" s="1"/>
  <c r="F153" i="18"/>
  <c r="F153" i="14"/>
  <c r="F140" i="14"/>
  <c r="F141" i="14" s="1"/>
  <c r="F144" i="14" s="1"/>
  <c r="F153" i="12"/>
  <c r="F140" i="12"/>
  <c r="F149" i="11"/>
  <c r="F136" i="11"/>
  <c r="F153" i="10"/>
  <c r="F140" i="10"/>
  <c r="F74" i="9"/>
  <c r="F85" i="9"/>
  <c r="F102" i="9"/>
  <c r="F79" i="9"/>
  <c r="F103" i="9"/>
  <c r="F71" i="9"/>
  <c r="F86" i="9"/>
  <c r="F115" i="9"/>
  <c r="F107" i="9"/>
  <c r="F72" i="9"/>
  <c r="F80" i="9"/>
  <c r="F81" i="9"/>
  <c r="F100" i="9"/>
  <c r="F104" i="9"/>
  <c r="F82" i="9"/>
  <c r="F113" i="9"/>
  <c r="F117" i="9"/>
  <c r="F118" i="9"/>
  <c r="F116" i="9"/>
  <c r="F120" i="9"/>
  <c r="F114" i="9"/>
  <c r="F152" i="9"/>
  <c r="F83" i="9"/>
  <c r="F101" i="9"/>
  <c r="F105" i="9"/>
  <c r="F84" i="9"/>
  <c r="F143" i="15" l="1"/>
  <c r="F157" i="15"/>
  <c r="F158" i="15" s="1"/>
  <c r="F140" i="18"/>
  <c r="F141" i="18" s="1"/>
  <c r="F157" i="18" s="1"/>
  <c r="F158" i="18" s="1"/>
  <c r="F145" i="15"/>
  <c r="F140" i="16"/>
  <c r="F141" i="16" s="1"/>
  <c r="F73" i="9"/>
  <c r="F75" i="9" s="1"/>
  <c r="F145" i="17"/>
  <c r="F143" i="17"/>
  <c r="F157" i="17"/>
  <c r="F158" i="17" s="1"/>
  <c r="F145" i="14"/>
  <c r="F157" i="14"/>
  <c r="F158" i="14" s="1"/>
  <c r="F143" i="14"/>
  <c r="F141" i="12"/>
  <c r="F145" i="12" s="1"/>
  <c r="F137" i="11"/>
  <c r="F141" i="11" s="1"/>
  <c r="F141" i="10"/>
  <c r="F143" i="10" s="1"/>
  <c r="F106" i="9"/>
  <c r="F108" i="9" s="1"/>
  <c r="F154" i="9" s="1"/>
  <c r="F87" i="9"/>
  <c r="F119" i="9"/>
  <c r="F121" i="9" s="1"/>
  <c r="F155" i="9" s="1"/>
  <c r="F142" i="15" l="1"/>
  <c r="F159" i="15" s="1"/>
  <c r="F145" i="18"/>
  <c r="F144" i="18"/>
  <c r="F143" i="18"/>
  <c r="F144" i="16"/>
  <c r="F145" i="16"/>
  <c r="F157" i="16"/>
  <c r="F158" i="16" s="1"/>
  <c r="F143" i="16"/>
  <c r="F142" i="17"/>
  <c r="F159" i="17" s="1"/>
  <c r="F142" i="14"/>
  <c r="F159" i="14" s="1"/>
  <c r="F143" i="12"/>
  <c r="F144" i="12"/>
  <c r="F157" i="12"/>
  <c r="F158" i="12" s="1"/>
  <c r="F140" i="11"/>
  <c r="F139" i="11"/>
  <c r="F153" i="11"/>
  <c r="F154" i="11" s="1"/>
  <c r="F144" i="10"/>
  <c r="F145" i="10"/>
  <c r="F157" i="10"/>
  <c r="F158" i="10" s="1"/>
  <c r="F153" i="9"/>
  <c r="F140" i="9"/>
  <c r="F142" i="18" l="1"/>
  <c r="F159" i="18" s="1"/>
  <c r="F146" i="15"/>
  <c r="F147" i="15" s="1"/>
  <c r="F160" i="15" s="1"/>
  <c r="F161" i="15" s="1"/>
  <c r="F142" i="16"/>
  <c r="F146" i="16" s="1"/>
  <c r="F146" i="17"/>
  <c r="F147" i="17" s="1"/>
  <c r="F160" i="17" s="1"/>
  <c r="F161" i="17" s="1"/>
  <c r="F138" i="11"/>
  <c r="F155" i="11" s="1"/>
  <c r="F146" i="14"/>
  <c r="F147" i="14" s="1"/>
  <c r="F160" i="14" s="1"/>
  <c r="F161" i="14" s="1"/>
  <c r="F142" i="12"/>
  <c r="F159" i="12" s="1"/>
  <c r="F146" i="18"/>
  <c r="F142" i="10"/>
  <c r="F159" i="10" s="1"/>
  <c r="F141" i="9"/>
  <c r="F157" i="9" s="1"/>
  <c r="F158" i="9" s="1"/>
  <c r="F159" i="16" l="1"/>
  <c r="F162" i="17"/>
  <c r="E13" i="20"/>
  <c r="F13" i="20" s="1"/>
  <c r="G13" i="20" s="1"/>
  <c r="F162" i="15"/>
  <c r="E11" i="20"/>
  <c r="F11" i="20" s="1"/>
  <c r="G11" i="20" s="1"/>
  <c r="F162" i="14"/>
  <c r="E8" i="20"/>
  <c r="F8" i="20" s="1"/>
  <c r="G8" i="20" s="1"/>
  <c r="F142" i="11"/>
  <c r="F143" i="11" s="1"/>
  <c r="F156" i="11" s="1"/>
  <c r="F157" i="11" s="1"/>
  <c r="F146" i="12"/>
  <c r="F147" i="12" s="1"/>
  <c r="F160" i="12" s="1"/>
  <c r="F161" i="12" s="1"/>
  <c r="F147" i="18"/>
  <c r="F160" i="18" s="1"/>
  <c r="F161" i="18" s="1"/>
  <c r="F148" i="17"/>
  <c r="F147" i="16"/>
  <c r="F160" i="16" s="1"/>
  <c r="F148" i="15"/>
  <c r="F148" i="14"/>
  <c r="F146" i="10"/>
  <c r="F147" i="10" s="1"/>
  <c r="F160" i="10" s="1"/>
  <c r="F161" i="10" s="1"/>
  <c r="F144" i="9"/>
  <c r="F145" i="9"/>
  <c r="F143" i="9"/>
  <c r="F161" i="16" l="1"/>
  <c r="F148" i="16"/>
  <c r="F162" i="18"/>
  <c r="E14" i="20"/>
  <c r="F14" i="20" s="1"/>
  <c r="G14" i="20" s="1"/>
  <c r="F162" i="16"/>
  <c r="E12" i="20"/>
  <c r="F12" i="20" s="1"/>
  <c r="G12" i="20" s="1"/>
  <c r="F162" i="12"/>
  <c r="E7" i="20"/>
  <c r="F7" i="20" s="1"/>
  <c r="G7" i="20" s="1"/>
  <c r="F162" i="10"/>
  <c r="E5" i="20"/>
  <c r="F5" i="20" s="1"/>
  <c r="G5" i="20" s="1"/>
  <c r="F158" i="11"/>
  <c r="E6" i="20"/>
  <c r="F6" i="20" s="1"/>
  <c r="F148" i="18"/>
  <c r="F148" i="12"/>
  <c r="F144" i="11"/>
  <c r="F148" i="10"/>
  <c r="F142" i="9"/>
  <c r="F159" i="9" s="1"/>
  <c r="G6" i="20" l="1"/>
  <c r="F146" i="9"/>
  <c r="F147" i="9" s="1"/>
  <c r="F160" i="9" s="1"/>
  <c r="F161" i="9" s="1"/>
  <c r="E4" i="20" l="1"/>
  <c r="F4" i="20" s="1"/>
  <c r="F162" i="9"/>
  <c r="F148" i="9"/>
  <c r="G4" i="20" l="1"/>
  <c r="G15" i="20" s="1"/>
  <c r="F15" i="20"/>
</calcChain>
</file>

<file path=xl/sharedStrings.xml><?xml version="1.0" encoding="utf-8"?>
<sst xmlns="http://schemas.openxmlformats.org/spreadsheetml/2006/main" count="3348" uniqueCount="213">
  <si>
    <t>RAMO:</t>
  </si>
  <si>
    <t>CUSTOS REFERENTES A EMPREGADOS</t>
  </si>
  <si>
    <t>Dados referentes à licitação</t>
  </si>
  <si>
    <t>Nº do Processo (X.XX.XXX.XXXXXX/XXXX-XX)</t>
  </si>
  <si>
    <t>Modalidade de Licitação nº (XX/AAAA)</t>
  </si>
  <si>
    <t>Pregão nº</t>
  </si>
  <si>
    <t>XX/20XX</t>
  </si>
  <si>
    <t>DISCRIMINAÇÃO DOS SERVIÇOS (DADOS REFERENTES À CONTRATAÇÃO)</t>
  </si>
  <si>
    <t>A</t>
  </si>
  <si>
    <t>Data de Apresentação da Proposta (DD/MM/AAAA)</t>
  </si>
  <si>
    <t>DD/MM/AAAA</t>
  </si>
  <si>
    <t>B</t>
  </si>
  <si>
    <t>Local de Execução (Sede, Anexo I ou II, PTM, PRM)</t>
  </si>
  <si>
    <t>C</t>
  </si>
  <si>
    <t>Acordo, Conv. ou Sentença Normativa em Dissídio Coletivo (MM/AAAA)</t>
  </si>
  <si>
    <t>D</t>
  </si>
  <si>
    <t>Número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</si>
  <si>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</si>
  <si>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</si>
  <si>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</si>
  <si>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</si>
  <si>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</si>
  <si>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</si>
  <si>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</si>
  <si>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</si>
  <si>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</si>
  <si>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</si>
  <si>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</si>
  <si>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</si>
  <si>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</si>
  <si>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</si>
  <si>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</si>
  <si>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</si>
  <si>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</si>
  <si>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</si>
  <si>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</si>
  <si>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</si>
  <si>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</si>
  <si>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</si>
  <si>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</si>
  <si>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</si>
  <si>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</si>
  <si>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</si>
  <si>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</si>
  <si>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</si>
  <si>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</si>
  <si>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</si>
  <si>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</si>
  <si>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</si>
  <si>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</si>
  <si>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</si>
  <si>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</si>
  <si>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</si>
  <si>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</si>
  <si>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</si>
  <si>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</si>
  <si>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</si>
  <si>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</si>
  <si>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</si>
  <si>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</si>
  <si>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</si>
  <si>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</si>
  <si>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</si>
  <si>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</si>
  <si>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</si>
  <si>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</si>
  <si>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</si>
  <si>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</si>
  <si>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</si>
  <si>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</si>
  <si>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</si>
  <si>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</si>
  <si>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</si>
  <si>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</si>
  <si>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</si>
  <si>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</si>
  <si>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</si>
  <si>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</si>
  <si>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</si>
  <si>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</si>
  <si>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</si>
  <si>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</si>
  <si>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</si>
  <si>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</si>
  <si>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</si>
  <si>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</si>
  <si>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</si>
  <si>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</si>
  <si>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</si>
  <si>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</si>
  <si>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</si>
  <si>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</si>
  <si>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</si>
  <si>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</si>
  <si>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</si>
  <si>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</si>
  <si>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</si>
  <si>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</si>
  <si>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</si>
  <si>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</si>
  <si>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</si>
  <si>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</si>
  <si>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</si>
  <si>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</si>
  <si>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</si>
  <si>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</si>
  <si>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</si>
  <si>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</si>
  <si>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</si>
  <si>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</si>
  <si>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</si>
  <si>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</si>
  <si>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</si>
  <si>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</si>
  <si>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</si>
  <si>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Incidência do Submódulo 2.2 sobre Custos Indiretos, Tributos e Lucro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</si>
  <si>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</si>
  <si>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</si>
  <si>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</si>
  <si>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</si>
  <si>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</si>
  <si>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</si>
  <si>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</si>
  <si>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</si>
  <si>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</si>
  <si>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</si>
  <si>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</si>
  <si>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F.3</t>
  </si>
  <si>
    <t>Módulo 6.D – Incidência do Submódulo 2.2 sobre Custos Indiretos, Tributos e Lucro</t>
  </si>
  <si>
    <t>VALOR TOTAL POR EMPREGADO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</si>
  <si>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</si>
  <si>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</si>
  <si>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</si>
  <si>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</si>
  <si>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</si>
  <si>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</si>
  <si>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</si>
  <si>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</si>
  <si>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</si>
  <si>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</si>
  <si>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</si>
  <si>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</si>
  <si>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</si>
  <si>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</si>
  <si>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</si>
  <si>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</si>
  <si>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</si>
  <si>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</si>
  <si>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</si>
  <si>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</si>
  <si>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</si>
  <si>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</si>
  <si>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</si>
  <si>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</si>
  <si>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</si>
  <si>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</si>
  <si>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</si>
  <si>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</si>
  <si>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</si>
  <si>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6.A</t>
  </si>
  <si>
    <r>
      <t xml:space="preserve">Percentual da taxa de administração, de até 5,31%,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4)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 dos Insumos Diversos </t>
    </r>
    <r>
      <rPr>
        <b/>
        <sz val="11"/>
        <color indexed="60"/>
        <rFont val="Segoe UI Light"/>
        <family val="2"/>
      </rPr>
      <t>(MÓDULO 5)</t>
    </r>
    <r>
      <rPr>
        <sz val="11"/>
        <rFont val="Segoe UI Light"/>
        <family val="2"/>
      </rPr>
      <t>.</t>
    </r>
  </si>
  <si>
    <t>6.B</t>
  </si>
  <si>
    <r>
      <t xml:space="preserve">Percentual, de até 7,20%,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 xml:space="preserve">(MÓDULO 4) </t>
    </r>
    <r>
      <rPr>
        <sz val="11"/>
        <rFont val="Segoe UI Light"/>
        <family val="2"/>
      </rPr>
      <t>e dos Insumos Diversos</t>
    </r>
    <r>
      <rPr>
        <sz val="11"/>
        <color indexed="60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5)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e, ainda, sobre os Custos Indiretos </t>
    </r>
    <r>
      <rPr>
        <b/>
        <sz val="11"/>
        <color indexed="60"/>
        <rFont val="Segoe UI Light"/>
        <family val="2"/>
      </rPr>
      <t>(MÓDULO 6.A)</t>
    </r>
    <r>
      <rPr>
        <sz val="11"/>
        <rFont val="Segoe UI Light"/>
        <family val="2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</si>
  <si>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</si>
  <si>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</si>
  <si>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UNIDADE: CONSELHO NACIONAL DO MINISTÉRIO PÚBLICO</t>
  </si>
  <si>
    <t>19.00.6150.0006211/2018-39</t>
  </si>
  <si>
    <t xml:space="preserve">Uniformes </t>
  </si>
  <si>
    <t>EPI</t>
  </si>
  <si>
    <t>CUSTOS POR EMPREGADO - CARREGADOR DE MÓVEIS</t>
  </si>
  <si>
    <t>CUSTOS POR EMPREGADO - ENCARREGADO</t>
  </si>
  <si>
    <t>CUSTOS POR EMPREGADO - MARCENEIRO MODELISTA</t>
  </si>
  <si>
    <t>CUSTOS POR EMPREGADO -AUXILIAR DE BIBLIOTECA</t>
  </si>
  <si>
    <t>CUSTOS POR EMPREGADO - AUXILIAR ADMINISTRATIVO</t>
  </si>
  <si>
    <t>CUSTOS POR EMPREGADO - RECEPCIONISTA</t>
  </si>
  <si>
    <t>CUSTOS POR EMPREGADO - OPERADOR DE MESA TELEFÔNICA</t>
  </si>
  <si>
    <t>CUSTOS POR EMPREGADO - OPERADOR DE FOTOCÓPIA</t>
  </si>
  <si>
    <t>CARGO</t>
  </si>
  <si>
    <t>ALMOXARIFE</t>
  </si>
  <si>
    <t>AUXILIAR ADMINISTRATIVO</t>
  </si>
  <si>
    <t>AUXILIAR DE BIBLIOTECA</t>
  </si>
  <si>
    <t>CARREGADOR DE MÓVEIS</t>
  </si>
  <si>
    <t>ENCARREGADO</t>
  </si>
  <si>
    <t>MARCENEIRO MODELISTA</t>
  </si>
  <si>
    <t>OPERADOR DE FOTOCOPIADORA</t>
  </si>
  <si>
    <t>OPERADOR DE MESA TELEFÔNICA</t>
  </si>
  <si>
    <t>RECEPCIONISTA</t>
  </si>
  <si>
    <t>Equipamentos GERAL + INDIVIDUAL</t>
  </si>
  <si>
    <t>Assistência Odontológica</t>
  </si>
  <si>
    <t>Auxílio-saúde</t>
  </si>
  <si>
    <t>Auxílio-funeral/seguro de vida</t>
  </si>
  <si>
    <t>5199-35</t>
  </si>
  <si>
    <t>CUSTOS POR EMPREGADO (LAVADOR DE VEÍCULOS)</t>
  </si>
  <si>
    <t>Conselho Nacional do Ministério Público</t>
  </si>
  <si>
    <t>19.00.6150.0002686/2018-57</t>
  </si>
  <si>
    <t>UNIDADE:</t>
  </si>
  <si>
    <t>Auxílio-funeral/Seguro de vida</t>
  </si>
  <si>
    <t>Assistência odontológica</t>
  </si>
  <si>
    <t>CUSTOS POR EMPREGADO (Inserir dados)</t>
  </si>
  <si>
    <t>Conselho Nacional de Ministério Público</t>
  </si>
  <si>
    <t>DATA: 30/01/2019</t>
  </si>
  <si>
    <t/>
  </si>
  <si>
    <t>2019/2019</t>
  </si>
  <si>
    <t>JARDINEIRO</t>
  </si>
  <si>
    <t>LAVADOR DE VEÍCULO</t>
  </si>
  <si>
    <t>QTD
(Q)</t>
  </si>
  <si>
    <t>VALOR POR POSTO
(VP)</t>
  </si>
  <si>
    <t>VALOR ANUAL
(12 x VM)</t>
  </si>
  <si>
    <t>VALOR MENSAL
(VM = VP x Q)</t>
  </si>
  <si>
    <t>Nº</t>
  </si>
  <si>
    <t>VALOR TOTAL POSTOS (Total E x P)</t>
  </si>
  <si>
    <t>QUANTIDADE DE POSTOS (EMPREGADOS)</t>
  </si>
  <si>
    <t>CUSTOS POR EMPREGADO - ALMOXARIFE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</si>
</sst>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164" formatCode="#,##0.00_ ;\-#,##0.00\ "/>
  </numFmts>
  <fonts count="28"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6"/>
      <name val="Segoe UI Light"/>
      <family val="2"/>
    </font>
    <font>
      <b/>
      <sz val="11"/>
      <name val="Segoe UI Light"/>
      <family val="2"/>
    </font>
    <font>
      <i/>
      <sz val="10"/>
      <name val="Segoe UI Light"/>
      <family val="2"/>
    </font>
    <font>
      <b/>
      <sz val="11"/>
      <color indexed="60"/>
      <name val="Segoe UI Light"/>
      <family val="2"/>
    </font>
    <font>
      <sz val="11"/>
      <color indexed="6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i/>
      <sz val="10"/>
      <color theme="0"/>
      <name val="Segoe UI Light"/>
      <family val="2"/>
    </font>
    <font>
      <sz val="11"/>
      <color theme="5" tint="-0.249977111117893"/>
      <name val="Segoe UI Light"/>
      <family val="2"/>
    </font>
    <font>
      <b/>
      <sz val="11"/>
      <color theme="5" tint="-0.249977111117893"/>
      <name val="Segoe UI Light"/>
      <family val="2"/>
    </font>
    <font>
      <sz val="8"/>
      <color theme="5" tint="-0.249977111117893"/>
      <name val="Segoe UI Light"/>
      <family val="2"/>
    </font>
    <font>
      <b/>
      <sz val="14"/>
      <color theme="5" tint="-0.249977111117893"/>
      <name val="Segoe UI Light"/>
      <family val="2"/>
    </font>
    <font>
      <b/>
      <sz val="18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sz val="10"/>
      <name val="Arial"/>
      <family val="2"/>
    </font>
    <font>
      <sz val="10"/>
      <color rgb="FF000000"/>
      <name val="New Roman"/>
    </font>
    <font>
      <sz val="10"/>
      <name val="New Roman"/>
    </font>
    <font>
      <b/>
      <sz val="10"/>
      <color rgb="FF000000"/>
      <name val="New Roman"/>
    </font>
    <font>
      <b/>
      <sz val="10"/>
      <name val="New Roman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rgb="FFD55816"/>
        <bgColor indexed="31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4" fontId="23" fillId="0" borderId="0" applyFont="0" applyFill="0" applyBorder="0" applyAlignment="0" applyProtection="0"/>
  </cellStyleXfs>
  <cellXfs count="179">
    <xf numFmtId="0" fontId="0" fillId="0" borderId="0" xfId="0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5" borderId="0" xfId="0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8" fillId="6" borderId="0" xfId="0" applyFont="1" applyFill="1" applyAlignment="1">
      <alignment horizontal="left" vertical="center" wrapText="1"/>
    </xf>
    <xf numFmtId="39" fontId="8" fillId="6" borderId="0" xfId="0" applyNumberFormat="1" applyFont="1" applyFill="1" applyAlignment="1">
      <alignment horizontal="right" vertical="center" wrapText="1"/>
    </xf>
    <xf numFmtId="39" fontId="8" fillId="6" borderId="0" xfId="0" applyNumberFormat="1" applyFont="1" applyFill="1" applyAlignment="1" applyProtection="1">
      <alignment horizontal="right" vertical="center" wrapText="1"/>
      <protection locked="0"/>
    </xf>
    <xf numFmtId="0" fontId="8" fillId="4" borderId="0" xfId="0" applyFont="1" applyFill="1" applyAlignment="1">
      <alignment horizontal="left" vertical="center" wrapText="1"/>
    </xf>
    <xf numFmtId="39" fontId="4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 wrapText="1"/>
    </xf>
    <xf numFmtId="37" fontId="4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/>
    </xf>
    <xf numFmtId="3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3" fillId="4" borderId="0" xfId="0" applyFont="1" applyFill="1" applyProtection="1">
      <protection locked="0"/>
    </xf>
    <xf numFmtId="0" fontId="4" fillId="4" borderId="0" xfId="0" applyFont="1" applyFill="1" applyAlignment="1">
      <alignment horizontal="center" vertical="center" wrapText="1"/>
    </xf>
    <xf numFmtId="39" fontId="4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 applyProtection="1">
      <alignment wrapText="1"/>
      <protection locked="0"/>
    </xf>
    <xf numFmtId="0" fontId="13" fillId="4" borderId="0" xfId="0" applyFont="1" applyFill="1" applyAlignment="1" applyProtection="1">
      <alignment vertical="center" wrapText="1"/>
      <protection locked="0"/>
    </xf>
    <xf numFmtId="0" fontId="13" fillId="4" borderId="0" xfId="0" applyFont="1" applyFill="1" applyAlignment="1" applyProtection="1">
      <alignment horizontal="center"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0" fontId="4" fillId="5" borderId="0" xfId="0" applyFont="1" applyFill="1" applyProtection="1">
      <protection locked="0"/>
    </xf>
    <xf numFmtId="49" fontId="4" fillId="7" borderId="3" xfId="0" applyNumberFormat="1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>
      <alignment horizontal="center"/>
    </xf>
    <xf numFmtId="14" fontId="4" fillId="7" borderId="3" xfId="0" applyNumberFormat="1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4" fillId="9" borderId="3" xfId="0" applyFont="1" applyFill="1" applyBorder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4" fillId="9" borderId="3" xfId="0" applyFont="1" applyFill="1" applyBorder="1"/>
    <xf numFmtId="0" fontId="4" fillId="10" borderId="3" xfId="0" applyFont="1" applyFill="1" applyBorder="1"/>
    <xf numFmtId="0" fontId="12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14" fontId="4" fillId="5" borderId="0" xfId="0" applyNumberFormat="1" applyFont="1" applyFill="1" applyAlignment="1" applyProtection="1">
      <alignment horizontal="center"/>
      <protection locked="0"/>
    </xf>
    <xf numFmtId="39" fontId="4" fillId="9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right" vertical="center" wrapText="1"/>
    </xf>
    <xf numFmtId="4" fontId="4" fillId="11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>
      <alignment horizontal="center" vertical="center"/>
    </xf>
    <xf numFmtId="37" fontId="4" fillId="11" borderId="3" xfId="0" applyNumberFormat="1" applyFont="1" applyFill="1" applyBorder="1" applyAlignment="1" applyProtection="1">
      <alignment horizontal="right"/>
      <protection locked="0"/>
    </xf>
    <xf numFmtId="39" fontId="4" fillId="11" borderId="3" xfId="0" applyNumberFormat="1" applyFont="1" applyFill="1" applyBorder="1" applyAlignment="1" applyProtection="1">
      <alignment horizontal="right"/>
      <protection locked="0"/>
    </xf>
    <xf numFmtId="0" fontId="4" fillId="11" borderId="3" xfId="0" applyFont="1" applyFill="1" applyBorder="1" applyAlignment="1">
      <alignment horizontal="center"/>
    </xf>
    <xf numFmtId="0" fontId="12" fillId="13" borderId="3" xfId="0" applyFont="1" applyFill="1" applyBorder="1" applyAlignment="1" applyProtection="1">
      <alignment horizontal="center" vertical="center" wrapText="1"/>
      <protection locked="0"/>
    </xf>
    <xf numFmtId="39" fontId="4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13" borderId="3" xfId="0" applyFont="1" applyFill="1" applyBorder="1" applyAlignment="1">
      <alignment horizontal="center" vertical="center" wrapText="1"/>
    </xf>
    <xf numFmtId="4" fontId="12" fillId="14" borderId="3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right"/>
    </xf>
    <xf numFmtId="4" fontId="12" fillId="3" borderId="3" xfId="0" applyNumberFormat="1" applyFont="1" applyFill="1" applyBorder="1" applyAlignment="1">
      <alignment horizontal="right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right" vertical="center" wrapText="1"/>
    </xf>
    <xf numFmtId="39" fontId="12" fillId="3" borderId="3" xfId="0" applyNumberFormat="1" applyFont="1" applyFill="1" applyBorder="1" applyAlignment="1">
      <alignment horizontal="right" vertical="center" wrapText="1"/>
    </xf>
    <xf numFmtId="39" fontId="12" fillId="3" borderId="3" xfId="0" applyNumberFormat="1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/>
    </xf>
    <xf numFmtId="2" fontId="4" fillId="10" borderId="3" xfId="0" applyNumberFormat="1" applyFont="1" applyFill="1" applyBorder="1" applyAlignment="1">
      <alignment horizontal="center" vertical="center" wrapText="1"/>
    </xf>
    <xf numFmtId="39" fontId="4" fillId="10" borderId="3" xfId="0" applyNumberFormat="1" applyFont="1" applyFill="1" applyBorder="1" applyAlignment="1">
      <alignment horizontal="right" vertical="center" wrapText="1"/>
    </xf>
    <xf numFmtId="39" fontId="4" fillId="10" borderId="3" xfId="0" applyNumberFormat="1" applyFont="1" applyFill="1" applyBorder="1" applyAlignment="1">
      <alignment horizontal="center" vertical="center" wrapText="1"/>
    </xf>
    <xf numFmtId="39" fontId="9" fillId="10" borderId="3" xfId="0" applyNumberFormat="1" applyFont="1" applyFill="1" applyBorder="1" applyAlignment="1">
      <alignment horizontal="center" vertical="center" wrapText="1"/>
    </xf>
    <xf numFmtId="39" fontId="9" fillId="10" borderId="3" xfId="0" applyNumberFormat="1" applyFont="1" applyFill="1" applyBorder="1" applyAlignment="1">
      <alignment horizontal="right" vertical="center" wrapText="1"/>
    </xf>
    <xf numFmtId="39" fontId="4" fillId="9" borderId="3" xfId="0" applyNumberFormat="1" applyFont="1" applyFill="1" applyBorder="1" applyAlignment="1">
      <alignment horizontal="center" vertical="center" wrapText="1"/>
    </xf>
    <xf numFmtId="39" fontId="9" fillId="9" borderId="3" xfId="0" applyNumberFormat="1" applyFont="1" applyFill="1" applyBorder="1" applyAlignment="1">
      <alignment horizontal="center" vertical="center" wrapText="1"/>
    </xf>
    <xf numFmtId="39" fontId="9" fillId="9" borderId="3" xfId="0" applyNumberFormat="1" applyFont="1" applyFill="1" applyBorder="1" applyAlignment="1">
      <alignment horizontal="right" vertical="center" wrapText="1"/>
    </xf>
    <xf numFmtId="0" fontId="4" fillId="9" borderId="3" xfId="0" applyFont="1" applyFill="1" applyBorder="1" applyAlignment="1">
      <alignment horizontal="center"/>
    </xf>
    <xf numFmtId="4" fontId="4" fillId="9" borderId="3" xfId="0" applyNumberFormat="1" applyFont="1" applyFill="1" applyBorder="1" applyAlignment="1">
      <alignment horizontal="right" vertical="center" wrapText="1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 wrapText="1"/>
    </xf>
    <xf numFmtId="39" fontId="16" fillId="4" borderId="0" xfId="0" applyNumberFormat="1" applyFont="1" applyFill="1" applyAlignment="1">
      <alignment horizontal="right"/>
    </xf>
    <xf numFmtId="0" fontId="16" fillId="4" borderId="0" xfId="0" applyFont="1" applyFill="1" applyProtection="1">
      <protection locked="0"/>
    </xf>
    <xf numFmtId="0" fontId="17" fillId="4" borderId="0" xfId="0" applyFont="1" applyFill="1" applyAlignment="1">
      <alignment horizontal="left"/>
    </xf>
    <xf numFmtId="0" fontId="16" fillId="5" borderId="0" xfId="0" applyFont="1" applyFill="1"/>
    <xf numFmtId="39" fontId="16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center" vertical="center" wrapText="1"/>
    </xf>
    <xf numFmtId="39" fontId="17" fillId="4" borderId="0" xfId="0" applyNumberFormat="1" applyFont="1" applyFill="1" applyAlignment="1">
      <alignment horizontal="center" vertical="center" wrapText="1"/>
    </xf>
    <xf numFmtId="0" fontId="18" fillId="5" borderId="0" xfId="0" applyFont="1" applyFill="1" applyProtection="1">
      <protection locked="0"/>
    </xf>
    <xf numFmtId="0" fontId="16" fillId="4" borderId="0" xfId="0" applyFont="1" applyFill="1"/>
    <xf numFmtId="0" fontId="19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39" fontId="16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 applyProtection="1">
      <alignment wrapText="1"/>
      <protection locked="0"/>
    </xf>
    <xf numFmtId="164" fontId="4" fillId="9" borderId="3" xfId="0" applyNumberFormat="1" applyFont="1" applyFill="1" applyBorder="1" applyAlignment="1">
      <alignment horizontal="center" vertical="center" wrapText="1"/>
    </xf>
    <xf numFmtId="164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>
      <alignment horizontal="left" vertical="center"/>
    </xf>
    <xf numFmtId="2" fontId="12" fillId="4" borderId="0" xfId="0" applyNumberFormat="1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right" vertical="center"/>
    </xf>
    <xf numFmtId="0" fontId="4" fillId="10" borderId="3" xfId="0" applyFont="1" applyFill="1" applyBorder="1" applyAlignment="1">
      <alignment horizontal="left"/>
    </xf>
    <xf numFmtId="37" fontId="8" fillId="11" borderId="3" xfId="0" applyNumberFormat="1" applyFont="1" applyFill="1" applyBorder="1" applyAlignment="1" applyProtection="1">
      <alignment horizontal="center"/>
      <protection locked="0"/>
    </xf>
    <xf numFmtId="0" fontId="12" fillId="12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left"/>
    </xf>
    <xf numFmtId="0" fontId="17" fillId="4" borderId="0" xfId="0" applyFont="1" applyFill="1" applyAlignment="1">
      <alignment horizontal="left" vertical="center" wrapText="1"/>
    </xf>
    <xf numFmtId="0" fontId="4" fillId="8" borderId="3" xfId="0" applyFont="1" applyFill="1" applyBorder="1" applyAlignment="1">
      <alignment horizontal="justify" vertical="center" wrapText="1"/>
    </xf>
    <xf numFmtId="0" fontId="0" fillId="4" borderId="0" xfId="0" applyFont="1" applyFill="1"/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25" fillId="4" borderId="0" xfId="0" applyFont="1" applyFill="1"/>
    <xf numFmtId="0" fontId="4" fillId="10" borderId="3" xfId="0" applyFont="1" applyFill="1" applyBorder="1" applyAlignment="1">
      <alignment horizontal="left"/>
    </xf>
    <xf numFmtId="0" fontId="12" fillId="12" borderId="3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4" fillId="8" borderId="3" xfId="0" applyFont="1" applyFill="1" applyBorder="1" applyAlignment="1">
      <alignment horizontal="justify" vertical="center" wrapText="1"/>
    </xf>
    <xf numFmtId="0" fontId="4" fillId="10" borderId="3" xfId="0" applyFont="1" applyFill="1" applyBorder="1" applyAlignment="1">
      <alignment horizontal="left"/>
    </xf>
    <xf numFmtId="0" fontId="26" fillId="0" borderId="8" xfId="0" applyFont="1" applyBorder="1" applyAlignment="1">
      <alignment horizontal="center" vertical="center" wrapText="1"/>
    </xf>
    <xf numFmtId="39" fontId="4" fillId="16" borderId="3" xfId="0" applyNumberFormat="1" applyFont="1" applyFill="1" applyBorder="1" applyAlignment="1" applyProtection="1">
      <alignment horizontal="right"/>
      <protection locked="0"/>
    </xf>
    <xf numFmtId="164" fontId="13" fillId="4" borderId="0" xfId="0" applyNumberFormat="1" applyFont="1" applyFill="1" applyProtection="1">
      <protection locked="0"/>
    </xf>
    <xf numFmtId="0" fontId="12" fillId="3" borderId="4" xfId="0" quotePrefix="1" applyFont="1" applyFill="1" applyBorder="1" applyAlignment="1">
      <alignment horizontal="center" vertical="center"/>
    </xf>
    <xf numFmtId="37" fontId="4" fillId="11" borderId="3" xfId="0" applyNumberFormat="1" applyFont="1" applyFill="1" applyBorder="1" applyAlignment="1" applyProtection="1">
      <alignment horizontal="center"/>
      <protection locked="0"/>
    </xf>
    <xf numFmtId="0" fontId="27" fillId="4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44" fontId="0" fillId="4" borderId="0" xfId="0" applyNumberFormat="1" applyFont="1" applyFill="1"/>
    <xf numFmtId="44" fontId="25" fillId="4" borderId="8" xfId="4" applyFont="1" applyFill="1" applyBorder="1" applyAlignment="1">
      <alignment horizontal="center" vertical="center"/>
    </xf>
    <xf numFmtId="44" fontId="25" fillId="4" borderId="8" xfId="0" applyNumberFormat="1" applyFont="1" applyFill="1" applyBorder="1" applyAlignment="1">
      <alignment horizontal="center" vertical="center"/>
    </xf>
    <xf numFmtId="44" fontId="27" fillId="4" borderId="8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 indent="1"/>
    </xf>
    <xf numFmtId="0" fontId="4" fillId="15" borderId="3" xfId="0" applyFont="1" applyFill="1" applyBorder="1" applyAlignment="1">
      <alignment horizontal="justify" vertical="center" wrapText="1"/>
    </xf>
    <xf numFmtId="0" fontId="4" fillId="8" borderId="3" xfId="0" applyFont="1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1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4" fontId="4" fillId="9" borderId="3" xfId="0" applyNumberFormat="1" applyFont="1" applyFill="1" applyBorder="1" applyAlignment="1">
      <alignment horizontal="left" wrapText="1"/>
    </xf>
    <xf numFmtId="0" fontId="4" fillId="9" borderId="3" xfId="0" applyFont="1" applyFill="1" applyBorder="1" applyAlignment="1">
      <alignment horizontal="left" wrapText="1"/>
    </xf>
    <xf numFmtId="0" fontId="4" fillId="9" borderId="3" xfId="0" applyFont="1" applyFill="1" applyBorder="1" applyAlignment="1">
      <alignment horizontal="left"/>
    </xf>
    <xf numFmtId="4" fontId="4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4" fillId="11" borderId="6" xfId="0" applyNumberFormat="1" applyFont="1" applyFill="1" applyBorder="1" applyAlignment="1" applyProtection="1">
      <alignment horizontal="left" vertical="center" wrapText="1"/>
      <protection locked="0"/>
    </xf>
    <xf numFmtId="4" fontId="4" fillId="11" borderId="4" xfId="0" applyNumberFormat="1" applyFont="1" applyFill="1" applyBorder="1" applyAlignment="1" applyProtection="1">
      <alignment horizontal="left" vertical="center" wrapText="1"/>
      <protection locked="0"/>
    </xf>
    <xf numFmtId="0" fontId="22" fillId="4" borderId="7" xfId="0" applyFont="1" applyFill="1" applyBorder="1" applyAlignment="1">
      <alignment horizontal="center" vertical="center"/>
    </xf>
    <xf numFmtId="39" fontId="4" fillId="10" borderId="3" xfId="0" applyNumberFormat="1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4" fontId="4" fillId="9" borderId="3" xfId="0" applyNumberFormat="1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 indent="1"/>
    </xf>
    <xf numFmtId="0" fontId="12" fillId="12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 applyProtection="1">
      <alignment horizontal="left"/>
      <protection locked="0"/>
    </xf>
    <xf numFmtId="0" fontId="4" fillId="15" borderId="3" xfId="0" applyFont="1" applyFill="1" applyBorder="1" applyAlignment="1">
      <alignment horizontal="left"/>
    </xf>
    <xf numFmtId="0" fontId="4" fillId="8" borderId="3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12" fillId="3" borderId="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7" borderId="3" xfId="0" applyFont="1" applyFill="1" applyBorder="1" applyAlignment="1" applyProtection="1">
      <alignment horizontal="left" vertical="center"/>
      <protection locked="0"/>
    </xf>
    <xf numFmtId="0" fontId="4" fillId="16" borderId="3" xfId="0" applyFont="1" applyFill="1" applyBorder="1" applyAlignment="1">
      <alignment horizontal="center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>
      <alignment horizontal="left"/>
    </xf>
    <xf numFmtId="0" fontId="4" fillId="7" borderId="3" xfId="0" applyFont="1" applyFill="1" applyBorder="1" applyAlignment="1" applyProtection="1">
      <alignment horizontal="left"/>
      <protection locked="0"/>
    </xf>
    <xf numFmtId="4" fontId="4" fillId="16" borderId="3" xfId="0" applyNumberFormat="1" applyFon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12" fillId="14" borderId="3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wrapText="1"/>
    </xf>
    <xf numFmtId="0" fontId="12" fillId="13" borderId="3" xfId="0" applyFont="1" applyFill="1" applyBorder="1" applyAlignment="1" applyProtection="1">
      <alignment horizontal="left" vertical="center" wrapText="1"/>
      <protection locked="0"/>
    </xf>
    <xf numFmtId="0" fontId="4" fillId="9" borderId="3" xfId="0" applyFont="1" applyFill="1" applyBorder="1" applyAlignment="1">
      <alignment horizontal="justify" vertical="center" wrapText="1"/>
    </xf>
    <xf numFmtId="0" fontId="12" fillId="12" borderId="4" xfId="0" applyFont="1" applyFill="1" applyBorder="1" applyAlignment="1">
      <alignment horizontal="left" vertical="center"/>
    </xf>
    <xf numFmtId="0" fontId="12" fillId="12" borderId="3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/>
    </xf>
    <xf numFmtId="0" fontId="4" fillId="11" borderId="4" xfId="0" applyFont="1" applyFill="1" applyBorder="1" applyAlignment="1">
      <alignment horizontal="left"/>
    </xf>
    <xf numFmtId="0" fontId="17" fillId="4" borderId="7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justify" vertical="center" wrapText="1"/>
    </xf>
    <xf numFmtId="0" fontId="4" fillId="8" borderId="6" xfId="0" applyFont="1" applyFill="1" applyBorder="1" applyAlignment="1">
      <alignment horizontal="justify" vertical="center" wrapText="1"/>
    </xf>
    <xf numFmtId="0" fontId="4" fillId="8" borderId="4" xfId="0" applyFont="1" applyFill="1" applyBorder="1" applyAlignment="1">
      <alignment horizontal="justify" vertical="center" wrapText="1"/>
    </xf>
    <xf numFmtId="0" fontId="4" fillId="15" borderId="5" xfId="0" applyFont="1" applyFill="1" applyBorder="1" applyAlignment="1">
      <alignment horizontal="justify" vertical="center" wrapText="1"/>
    </xf>
    <xf numFmtId="0" fontId="4" fillId="15" borderId="6" xfId="0" applyFont="1" applyFill="1" applyBorder="1" applyAlignment="1">
      <alignment horizontal="justify" vertical="center" wrapText="1"/>
    </xf>
    <xf numFmtId="0" fontId="4" fillId="15" borderId="4" xfId="0" applyFont="1" applyFill="1" applyBorder="1" applyAlignment="1">
      <alignment horizontal="justify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</cellXfs>
  <cellStyles count="5">
    <cellStyle name="Moeda" xfId="4" builtinId="4"/>
    <cellStyle name="Normal" xfId="0" builtinId="0"/>
    <cellStyle name="Título 1 1" xfId="1"/>
    <cellStyle name="Título 1 1 1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7"/>
  <sheetViews>
    <sheetView view="pageBreakPreview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3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212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1770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1770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97" t="s">
        <v>34</v>
      </c>
      <c r="D32" s="97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f>83.37</f>
        <v>83.37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1.03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>
        <v>23.61</v>
      </c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2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1770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1770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83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147.44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49.21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196.65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72.39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269.04000000000002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354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44.25</v>
      </c>
    </row>
    <row r="81" spans="2:7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53.1</v>
      </c>
    </row>
    <row r="82" spans="2:7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26.55</v>
      </c>
    </row>
    <row r="83" spans="2:7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17.7</v>
      </c>
    </row>
    <row r="84" spans="2:7">
      <c r="B84" s="2" t="s">
        <v>29</v>
      </c>
      <c r="C84" s="129" t="s">
        <v>76</v>
      </c>
      <c r="D84" s="129"/>
      <c r="E84" s="77">
        <v>0.6</v>
      </c>
      <c r="F84" s="41">
        <f t="shared" si="0"/>
        <v>10.62</v>
      </c>
    </row>
    <row r="85" spans="2:7">
      <c r="B85" s="2" t="s">
        <v>77</v>
      </c>
      <c r="C85" s="125" t="s">
        <v>78</v>
      </c>
      <c r="D85" s="125"/>
      <c r="E85" s="66">
        <v>0.2</v>
      </c>
      <c r="F85" s="67">
        <f t="shared" si="0"/>
        <v>3.54</v>
      </c>
    </row>
    <row r="86" spans="2:7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141.6</v>
      </c>
    </row>
    <row r="87" spans="2:7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651.36</v>
      </c>
    </row>
    <row r="88" spans="2:7" ht="15.75" customHeight="1">
      <c r="B88" s="94"/>
      <c r="C88" s="94"/>
      <c r="D88" s="94"/>
      <c r="E88" s="95"/>
      <c r="F88" s="96"/>
    </row>
    <row r="89" spans="2:7">
      <c r="B89" s="80" t="s">
        <v>81</v>
      </c>
      <c r="C89" s="86"/>
      <c r="D89" s="86"/>
      <c r="E89" s="86"/>
      <c r="F89" s="86"/>
    </row>
    <row r="90" spans="2:7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7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113.8</v>
      </c>
      <c r="G91" s="115"/>
    </row>
    <row r="92" spans="2:7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7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7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7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7" s="79" customFormat="1">
      <c r="B96" s="159" t="s">
        <v>59</v>
      </c>
      <c r="C96" s="159"/>
      <c r="D96" s="159"/>
      <c r="E96" s="159"/>
      <c r="F96" s="55">
        <f>SUM(F91:F95)</f>
        <v>845.5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83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29.74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2.2999999999999998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1.24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6.9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2.48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0.35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43.01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15.75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58.76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83"/>
      <c r="D110" s="84"/>
      <c r="E110" s="87"/>
      <c r="F110" s="87"/>
    </row>
    <row r="111" spans="2:6" s="4" customFormat="1" ht="15.95" customHeight="1">
      <c r="B111" s="80" t="s">
        <v>96</v>
      </c>
      <c r="C111" s="83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147.44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39.29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1.42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0.71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0.89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189.75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69.739999999999995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259.49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83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83"/>
      <c r="D130" s="83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83.37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1.03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23.61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108.01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210.39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300.42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386.91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29.07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134.19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223.65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897.72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330.36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1228.08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1770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1765.9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58.76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259.49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108.01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510.81</v>
      </c>
    </row>
    <row r="158" spans="2:6">
      <c r="B158" s="130" t="s">
        <v>66</v>
      </c>
      <c r="C158" s="130"/>
      <c r="D158" s="130"/>
      <c r="E158" s="130"/>
      <c r="F158" s="62">
        <f>SUM(F151:F157)</f>
        <v>4472.97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386.91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330.36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5190.24</v>
      </c>
    </row>
    <row r="162" spans="2:6" s="79" customFormat="1">
      <c r="B162" s="130" t="s">
        <v>210</v>
      </c>
      <c r="C162" s="130"/>
      <c r="D162" s="130"/>
      <c r="E162" s="130"/>
      <c r="F162" s="62">
        <f>F161*F56</f>
        <v>10380.48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64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B23:F23"/>
    <mergeCell ref="C24:E24"/>
    <mergeCell ref="C25:E25"/>
    <mergeCell ref="C29:E29"/>
    <mergeCell ref="C70:D70"/>
    <mergeCell ref="C71:D71"/>
    <mergeCell ref="C74:D74"/>
    <mergeCell ref="C60:E60"/>
    <mergeCell ref="C21:E21"/>
    <mergeCell ref="C26:E26"/>
    <mergeCell ref="C28:E28"/>
    <mergeCell ref="C27:E27"/>
    <mergeCell ref="C40:E40"/>
    <mergeCell ref="C41:E41"/>
    <mergeCell ref="B31:D31"/>
    <mergeCell ref="C33:D33"/>
    <mergeCell ref="C34:D34"/>
    <mergeCell ref="C59:E59"/>
    <mergeCell ref="C37:D37"/>
    <mergeCell ref="B39:E39"/>
    <mergeCell ref="C43:E43"/>
    <mergeCell ref="C42:E42"/>
    <mergeCell ref="C50:E50"/>
    <mergeCell ref="C52:E52"/>
    <mergeCell ref="C53:E53"/>
    <mergeCell ref="B138:F138"/>
    <mergeCell ref="C135:E135"/>
    <mergeCell ref="C134:E134"/>
    <mergeCell ref="C101:D101"/>
    <mergeCell ref="C93:E93"/>
    <mergeCell ref="C94:E94"/>
    <mergeCell ref="C80:D80"/>
    <mergeCell ref="C99:D99"/>
    <mergeCell ref="C100:D100"/>
    <mergeCell ref="B96:E96"/>
    <mergeCell ref="C92:E92"/>
    <mergeCell ref="C91:E91"/>
    <mergeCell ref="C82:D82"/>
    <mergeCell ref="C83:D83"/>
    <mergeCell ref="C84:D84"/>
    <mergeCell ref="C85:D85"/>
    <mergeCell ref="C86:D86"/>
    <mergeCell ref="B66:E66"/>
    <mergeCell ref="C103:D103"/>
    <mergeCell ref="C107:D107"/>
    <mergeCell ref="B119:D119"/>
    <mergeCell ref="B121:D121"/>
    <mergeCell ref="D20:F20"/>
    <mergeCell ref="D7:F7"/>
    <mergeCell ref="B8:C8"/>
    <mergeCell ref="D8:E8"/>
    <mergeCell ref="D19:F19"/>
    <mergeCell ref="C17:D17"/>
    <mergeCell ref="E17:F17"/>
    <mergeCell ref="D18:F18"/>
    <mergeCell ref="C13:E13"/>
    <mergeCell ref="B1:F1"/>
    <mergeCell ref="B2:D2"/>
    <mergeCell ref="E2:F2"/>
    <mergeCell ref="C11:E11"/>
    <mergeCell ref="C14:E14"/>
    <mergeCell ref="B4:F4"/>
    <mergeCell ref="B6:F6"/>
    <mergeCell ref="B7:C7"/>
    <mergeCell ref="B10:F10"/>
    <mergeCell ref="D12:F12"/>
    <mergeCell ref="C169:E169"/>
    <mergeCell ref="B158:E158"/>
    <mergeCell ref="C173:F173"/>
    <mergeCell ref="C174:F174"/>
    <mergeCell ref="B165:E165"/>
    <mergeCell ref="C166:E166"/>
    <mergeCell ref="C167:E167"/>
    <mergeCell ref="C168:E168"/>
    <mergeCell ref="C157:E157"/>
    <mergeCell ref="B170:E170"/>
    <mergeCell ref="B162:E162"/>
    <mergeCell ref="C142:D142"/>
    <mergeCell ref="C114:D114"/>
    <mergeCell ref="C156:E156"/>
    <mergeCell ref="C139:D139"/>
    <mergeCell ref="C140:D140"/>
    <mergeCell ref="C141:D141"/>
    <mergeCell ref="B146:D146"/>
    <mergeCell ref="C115:D115"/>
    <mergeCell ref="C124:E124"/>
    <mergeCell ref="C125:E125"/>
    <mergeCell ref="C120:D120"/>
    <mergeCell ref="B128:E128"/>
    <mergeCell ref="C127:E127"/>
    <mergeCell ref="C147:D147"/>
    <mergeCell ref="C145:D145"/>
    <mergeCell ref="C144:D144"/>
    <mergeCell ref="B126:E126"/>
    <mergeCell ref="B136:E136"/>
    <mergeCell ref="C65:E65"/>
    <mergeCell ref="C35:D35"/>
    <mergeCell ref="C51:E51"/>
    <mergeCell ref="B48:E48"/>
    <mergeCell ref="C49:E49"/>
    <mergeCell ref="B45:E45"/>
    <mergeCell ref="C46:E46"/>
    <mergeCell ref="B55:F55"/>
    <mergeCell ref="C113:D113"/>
    <mergeCell ref="C104:D104"/>
    <mergeCell ref="B56:E56"/>
    <mergeCell ref="C61:E61"/>
    <mergeCell ref="C95:E95"/>
    <mergeCell ref="C62:E62"/>
    <mergeCell ref="C63:E63"/>
    <mergeCell ref="C64:E64"/>
    <mergeCell ref="C72:D72"/>
    <mergeCell ref="B75:D75"/>
    <mergeCell ref="B77:F77"/>
    <mergeCell ref="C78:D78"/>
    <mergeCell ref="B73:D73"/>
    <mergeCell ref="C79:D79"/>
    <mergeCell ref="B87:D87"/>
    <mergeCell ref="C90:E90"/>
    <mergeCell ref="C187:F187"/>
    <mergeCell ref="C179:F179"/>
    <mergeCell ref="C180:F180"/>
    <mergeCell ref="C181:F181"/>
    <mergeCell ref="C182:F182"/>
    <mergeCell ref="C183:F183"/>
    <mergeCell ref="C185:F185"/>
    <mergeCell ref="C178:F178"/>
    <mergeCell ref="C175:F175"/>
    <mergeCell ref="C184:F184"/>
    <mergeCell ref="C186:F186"/>
    <mergeCell ref="C81:D81"/>
    <mergeCell ref="C143:D143"/>
    <mergeCell ref="C176:F176"/>
    <mergeCell ref="C177:F177"/>
    <mergeCell ref="C159:E159"/>
    <mergeCell ref="C160:E160"/>
    <mergeCell ref="B161:E161"/>
    <mergeCell ref="C117:D117"/>
    <mergeCell ref="C131:E131"/>
    <mergeCell ref="C132:E132"/>
    <mergeCell ref="C133:E133"/>
    <mergeCell ref="C112:D112"/>
    <mergeCell ref="C102:D102"/>
    <mergeCell ref="B106:D106"/>
    <mergeCell ref="B108:D108"/>
    <mergeCell ref="C105:D105"/>
    <mergeCell ref="B148:D148"/>
    <mergeCell ref="B151:E151"/>
    <mergeCell ref="C152:E152"/>
    <mergeCell ref="C153:E153"/>
    <mergeCell ref="C154:E154"/>
    <mergeCell ref="C155:E155"/>
    <mergeCell ref="C118:D118"/>
    <mergeCell ref="C116:D116"/>
  </mergeCells>
  <dataValidations count="5"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  <ignoredErrors>
    <ignoredError sqref="F106 F119 F73" formula="1"/>
    <ignoredError sqref="F83 F140:F150 E146:E148 F151:F161" evalError="1"/>
    <ignoredError sqref="F6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175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1267.1199999999999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v>1267.1199999999999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9.9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10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175.21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0.14000000000000001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/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3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1267.1199999999999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1267.1199999999999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105.55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35.229999999999997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140.78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51.83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192.61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253.42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31.68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38.01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19.010000000000002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12.67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7.6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2.5299999999999998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101.37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466.29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143.97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9.9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10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883.27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21.29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1.65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0.89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4.9400000000000004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1.77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0.25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30.79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11.28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42.07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105.55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28.13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1.01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0.51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0.63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135.83000000000001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49.92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185.75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175.21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0.14000000000000001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0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175.35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170.58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243.58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313.7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23.57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108.8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181.33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727.86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267.85000000000002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995.71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1267.1199999999999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1542.17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42.07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185.75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175.35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414.16</v>
      </c>
    </row>
    <row r="158" spans="2:6">
      <c r="B158" s="130" t="s">
        <v>66</v>
      </c>
      <c r="C158" s="130"/>
      <c r="D158" s="130"/>
      <c r="E158" s="130"/>
      <c r="F158" s="62">
        <f>SUM(F151:F157)</f>
        <v>3626.62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313.7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267.85000000000002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4208.17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12624.51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topLeftCell="A3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174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1770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1770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175.21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0.14000000000000001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/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3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1770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1770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147.44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49.21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196.65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72.39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269.04000000000002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354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44.25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53.1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26.55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17.7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10.62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3.54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141.6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651.36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113.8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845.5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29.74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2.2999999999999998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1.24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6.9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2.48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0.35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43.01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15.75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58.76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147.44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39.29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1.42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0.71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0.89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189.75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69.739999999999995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259.49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175.21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0.14000000000000001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0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175.35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213.97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305.52999999999997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393.49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29.57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136.47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227.45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912.99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335.98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1248.97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1770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1765.9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58.76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259.49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175.35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519.5</v>
      </c>
    </row>
    <row r="158" spans="2:6">
      <c r="B158" s="130" t="s">
        <v>66</v>
      </c>
      <c r="C158" s="130"/>
      <c r="D158" s="130"/>
      <c r="E158" s="130"/>
      <c r="F158" s="62">
        <f>SUM(F151:F157)</f>
        <v>4549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393.49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335.98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5278.47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15835.41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7"/>
  <sheetViews>
    <sheetView topLeftCell="A7" workbookViewId="0">
      <selection activeCell="F11" sqref="F11"/>
    </sheetView>
  </sheetViews>
  <sheetFormatPr defaultRowHeight="12.75"/>
  <cols>
    <col min="1" max="1" width="9.140625" style="103"/>
    <col min="2" max="2" width="3" style="120" bestFit="1" customWidth="1"/>
    <col min="3" max="3" width="32.140625" style="103" customWidth="1"/>
    <col min="4" max="4" width="9.85546875" style="103" customWidth="1"/>
    <col min="5" max="5" width="19.28515625" style="103" bestFit="1" customWidth="1"/>
    <col min="6" max="6" width="15.85546875" style="103" bestFit="1" customWidth="1"/>
    <col min="7" max="7" width="17.42578125" style="103" bestFit="1" customWidth="1"/>
    <col min="8" max="16384" width="9.140625" style="103"/>
  </cols>
  <sheetData>
    <row r="3" spans="2:7" ht="25.5" customHeight="1">
      <c r="B3" s="119" t="s">
        <v>209</v>
      </c>
      <c r="C3" s="119" t="s">
        <v>177</v>
      </c>
      <c r="D3" s="113" t="s">
        <v>205</v>
      </c>
      <c r="E3" s="118" t="s">
        <v>206</v>
      </c>
      <c r="F3" s="118" t="s">
        <v>208</v>
      </c>
      <c r="G3" s="118" t="s">
        <v>207</v>
      </c>
    </row>
    <row r="4" spans="2:7">
      <c r="B4" s="104">
        <v>1</v>
      </c>
      <c r="C4" s="104" t="s">
        <v>178</v>
      </c>
      <c r="D4" s="104">
        <v>2</v>
      </c>
      <c r="E4" s="122">
        <f>Almoxarife!F161</f>
        <v>5190.24</v>
      </c>
      <c r="F4" s="123">
        <f>E4*D4</f>
        <v>10380.48</v>
      </c>
      <c r="G4" s="123">
        <f t="shared" ref="G4:G14" si="0">F4*12</f>
        <v>124565.75999999999</v>
      </c>
    </row>
    <row r="5" spans="2:7" ht="12.75" customHeight="1">
      <c r="B5" s="104">
        <f>B4+1</f>
        <v>2</v>
      </c>
      <c r="C5" s="105" t="s">
        <v>179</v>
      </c>
      <c r="D5" s="105">
        <v>43</v>
      </c>
      <c r="E5" s="122">
        <f>'Auxiliar Adm'!F161</f>
        <v>4137.99</v>
      </c>
      <c r="F5" s="123">
        <f t="shared" ref="F5:F14" si="1">E5*D5</f>
        <v>177933.57</v>
      </c>
      <c r="G5" s="123">
        <f t="shared" si="0"/>
        <v>2135202.84</v>
      </c>
    </row>
    <row r="6" spans="2:7">
      <c r="B6" s="104">
        <f t="shared" ref="B6:B14" si="2">B5+1</f>
        <v>3</v>
      </c>
      <c r="C6" s="105" t="s">
        <v>180</v>
      </c>
      <c r="D6" s="105">
        <v>2</v>
      </c>
      <c r="E6" s="122">
        <f>'Auxiliar de Biblioteca'!F157</f>
        <v>4972.83</v>
      </c>
      <c r="F6" s="123">
        <f t="shared" si="1"/>
        <v>9945.66</v>
      </c>
      <c r="G6" s="123">
        <f t="shared" si="0"/>
        <v>119347.92</v>
      </c>
    </row>
    <row r="7" spans="2:7">
      <c r="B7" s="104">
        <f t="shared" si="2"/>
        <v>4</v>
      </c>
      <c r="C7" s="105" t="s">
        <v>181</v>
      </c>
      <c r="D7" s="105">
        <v>3</v>
      </c>
      <c r="E7" s="122">
        <f>'Carregador de Móveis'!F161</f>
        <v>3964.8</v>
      </c>
      <c r="F7" s="123">
        <f t="shared" si="1"/>
        <v>11894.4</v>
      </c>
      <c r="G7" s="123">
        <f t="shared" si="0"/>
        <v>142732.79999999999</v>
      </c>
    </row>
    <row r="8" spans="2:7">
      <c r="B8" s="104">
        <f t="shared" si="2"/>
        <v>5</v>
      </c>
      <c r="C8" s="106" t="s">
        <v>182</v>
      </c>
      <c r="D8" s="106">
        <v>1</v>
      </c>
      <c r="E8" s="122">
        <f>Encarregado!F161</f>
        <v>6652.24</v>
      </c>
      <c r="F8" s="123">
        <f t="shared" si="1"/>
        <v>6652.24</v>
      </c>
      <c r="G8" s="123">
        <f t="shared" si="0"/>
        <v>79826.880000000005</v>
      </c>
    </row>
    <row r="9" spans="2:7">
      <c r="B9" s="104">
        <f t="shared" si="2"/>
        <v>6</v>
      </c>
      <c r="C9" s="106" t="s">
        <v>203</v>
      </c>
      <c r="D9" s="106">
        <v>1</v>
      </c>
      <c r="E9" s="122">
        <f>Jardineiro!F161</f>
        <v>5823.81</v>
      </c>
      <c r="F9" s="123">
        <f t="shared" ref="F9:F10" si="3">E9*D9</f>
        <v>5823.81</v>
      </c>
      <c r="G9" s="123">
        <f t="shared" ref="G9:G10" si="4">F9*12</f>
        <v>69885.72</v>
      </c>
    </row>
    <row r="10" spans="2:7">
      <c r="B10" s="104">
        <f t="shared" si="2"/>
        <v>7</v>
      </c>
      <c r="C10" s="106" t="s">
        <v>204</v>
      </c>
      <c r="D10" s="106">
        <v>1</v>
      </c>
      <c r="E10" s="122">
        <f>'Lavador de Veículo'!E161</f>
        <v>4246.68</v>
      </c>
      <c r="F10" s="123">
        <f t="shared" si="3"/>
        <v>4246.68</v>
      </c>
      <c r="G10" s="123">
        <f t="shared" si="4"/>
        <v>50960.160000000003</v>
      </c>
    </row>
    <row r="11" spans="2:7">
      <c r="B11" s="104">
        <f t="shared" si="2"/>
        <v>8</v>
      </c>
      <c r="C11" s="105" t="s">
        <v>183</v>
      </c>
      <c r="D11" s="105">
        <v>1</v>
      </c>
      <c r="E11" s="122">
        <f>'Marceneiro Modelista'!F161</f>
        <v>5288.13</v>
      </c>
      <c r="F11" s="123">
        <f t="shared" si="1"/>
        <v>5288.13</v>
      </c>
      <c r="G11" s="123">
        <f t="shared" si="0"/>
        <v>63457.56</v>
      </c>
    </row>
    <row r="12" spans="2:7">
      <c r="B12" s="104">
        <f t="shared" si="2"/>
        <v>9</v>
      </c>
      <c r="C12" s="105" t="s">
        <v>184</v>
      </c>
      <c r="D12" s="105">
        <v>1</v>
      </c>
      <c r="E12" s="122">
        <f>'Operador de Fotocópia'!F161</f>
        <v>4051.66</v>
      </c>
      <c r="F12" s="123">
        <f t="shared" si="1"/>
        <v>4051.66</v>
      </c>
      <c r="G12" s="123">
        <f t="shared" si="0"/>
        <v>48619.92</v>
      </c>
    </row>
    <row r="13" spans="2:7" ht="12.75" customHeight="1">
      <c r="B13" s="104">
        <f t="shared" si="2"/>
        <v>10</v>
      </c>
      <c r="C13" s="105" t="s">
        <v>185</v>
      </c>
      <c r="D13" s="105">
        <v>3</v>
      </c>
      <c r="E13" s="122">
        <f>'Operador de Mesa Telefônica'!F161</f>
        <v>4208.17</v>
      </c>
      <c r="F13" s="123">
        <f t="shared" si="1"/>
        <v>12624.51</v>
      </c>
      <c r="G13" s="123">
        <f t="shared" si="0"/>
        <v>151494.12</v>
      </c>
    </row>
    <row r="14" spans="2:7">
      <c r="B14" s="104">
        <f t="shared" si="2"/>
        <v>11</v>
      </c>
      <c r="C14" s="105" t="s">
        <v>186</v>
      </c>
      <c r="D14" s="105">
        <v>3</v>
      </c>
      <c r="E14" s="122">
        <f>Recepcionista!F161</f>
        <v>5278.47</v>
      </c>
      <c r="F14" s="123">
        <f t="shared" si="1"/>
        <v>15835.41</v>
      </c>
      <c r="G14" s="123">
        <f t="shared" si="0"/>
        <v>190024.92</v>
      </c>
    </row>
    <row r="15" spans="2:7">
      <c r="B15" s="178" t="s">
        <v>59</v>
      </c>
      <c r="C15" s="178"/>
      <c r="D15" s="178"/>
      <c r="E15" s="178"/>
      <c r="F15" s="124">
        <f>SUM(F4:F14)</f>
        <v>264676.55</v>
      </c>
      <c r="G15" s="124">
        <f>SUM(G4:G14)</f>
        <v>3176118.6</v>
      </c>
    </row>
    <row r="16" spans="2:7">
      <c r="C16" s="107"/>
      <c r="D16" s="107"/>
      <c r="E16" s="107"/>
      <c r="F16" s="107"/>
      <c r="G16" s="107"/>
    </row>
    <row r="17" spans="6:7">
      <c r="F17" s="121"/>
      <c r="G17" s="121"/>
    </row>
  </sheetData>
  <mergeCells count="1"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tabSelected="1" view="pageBreakPreview" topLeftCell="A10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173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1239.06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1239.06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175.21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0.14000000000000001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/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43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1239.06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1239.06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103.21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34.450000000000003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137.66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50.68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188.34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247.81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30.98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37.17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18.59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12.39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7.43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2.48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99.12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455.97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145.66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3.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3.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877.36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20.82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1.61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0.87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4.83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1.73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0.25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30.11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11.03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41.14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103.21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27.51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0.99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0.5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0.62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132.83000000000001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48.82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181.65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175.21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0.14000000000000001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0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175.35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167.74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239.52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308.47000000000003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23.18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106.98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178.31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715.73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263.39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979.12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1239.06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1521.67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41.14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181.65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175.35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407.26</v>
      </c>
    </row>
    <row r="158" spans="2:6">
      <c r="B158" s="130" t="s">
        <v>66</v>
      </c>
      <c r="C158" s="130"/>
      <c r="D158" s="130"/>
      <c r="E158" s="130"/>
      <c r="F158" s="62">
        <f>SUM(F151:F157)</f>
        <v>3566.13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308.47000000000003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263.39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4137.99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177933.57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3:E93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4:E94"/>
    <mergeCell ref="C95:E95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3"/>
  <sheetViews>
    <sheetView view="pageBreakPreview" zoomScaleNormal="100" zoomScaleSheetLayoutView="100" workbookViewId="0">
      <selection activeCell="B54" sqref="B54:E54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172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1796.59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v>1796.59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20.67</v>
      </c>
    </row>
    <row r="35" spans="2:6" s="4" customFormat="1" ht="15.95" customHeight="1">
      <c r="B35" s="48" t="s">
        <v>15</v>
      </c>
      <c r="C35" s="165"/>
      <c r="D35" s="166"/>
      <c r="E35" s="51"/>
      <c r="F35" s="50"/>
    </row>
    <row r="36" spans="2:6" s="4" customFormat="1" ht="12" customHeight="1">
      <c r="B36" s="9"/>
      <c r="C36" s="9"/>
      <c r="D36" s="9"/>
      <c r="E36" s="10"/>
      <c r="F36" s="11"/>
    </row>
    <row r="37" spans="2:6" s="4" customFormat="1" ht="15.95" customHeight="1">
      <c r="B37" s="132" t="s">
        <v>39</v>
      </c>
      <c r="C37" s="132"/>
      <c r="D37" s="132"/>
      <c r="E37" s="132"/>
      <c r="F37" s="52" t="s">
        <v>40</v>
      </c>
    </row>
    <row r="38" spans="2:6" s="4" customFormat="1">
      <c r="B38" s="30" t="s">
        <v>8</v>
      </c>
      <c r="C38" s="125" t="s">
        <v>167</v>
      </c>
      <c r="D38" s="125"/>
      <c r="E38" s="125"/>
      <c r="F38" s="53">
        <v>175.21</v>
      </c>
    </row>
    <row r="39" spans="2:6" s="4" customFormat="1" ht="15.95" customHeight="1">
      <c r="B39" s="30" t="s">
        <v>11</v>
      </c>
      <c r="C39" s="129" t="s">
        <v>42</v>
      </c>
      <c r="D39" s="129"/>
      <c r="E39" s="129"/>
      <c r="F39" s="53"/>
    </row>
    <row r="40" spans="2:6" s="4" customFormat="1" ht="15.95" customHeight="1">
      <c r="B40" s="30" t="s">
        <v>13</v>
      </c>
      <c r="C40" s="125" t="s">
        <v>43</v>
      </c>
      <c r="D40" s="125"/>
      <c r="E40" s="125"/>
      <c r="F40" s="53">
        <v>0.14000000000000001</v>
      </c>
    </row>
    <row r="41" spans="2:6" s="4" customFormat="1" ht="15.95" customHeight="1">
      <c r="B41" s="30" t="s">
        <v>15</v>
      </c>
      <c r="C41" s="136" t="s">
        <v>168</v>
      </c>
      <c r="D41" s="137"/>
      <c r="E41" s="138"/>
      <c r="F41" s="53"/>
    </row>
    <row r="42" spans="2:6" s="4" customFormat="1" ht="12" customHeight="1">
      <c r="B42" s="9"/>
      <c r="C42" s="9"/>
      <c r="D42" s="9"/>
      <c r="E42" s="10"/>
      <c r="F42" s="11"/>
    </row>
    <row r="43" spans="2:6" s="4" customFormat="1" ht="15.95" customHeight="1">
      <c r="B43" s="132" t="s">
        <v>44</v>
      </c>
      <c r="C43" s="132"/>
      <c r="D43" s="132"/>
      <c r="E43" s="132"/>
      <c r="F43" s="52" t="s">
        <v>45</v>
      </c>
    </row>
    <row r="44" spans="2:6" s="4" customFormat="1">
      <c r="B44" s="30" t="s">
        <v>8</v>
      </c>
      <c r="C44" s="136" t="s">
        <v>30</v>
      </c>
      <c r="D44" s="137"/>
      <c r="E44" s="138"/>
      <c r="F44" s="93"/>
    </row>
    <row r="45" spans="2:6" s="4" customFormat="1" ht="12" customHeight="1">
      <c r="B45" s="9"/>
      <c r="C45" s="9"/>
      <c r="D45" s="9"/>
      <c r="E45" s="10"/>
      <c r="F45" s="11"/>
    </row>
    <row r="46" spans="2:6" s="4" customFormat="1" ht="15.95" customHeight="1">
      <c r="B46" s="132" t="s">
        <v>46</v>
      </c>
      <c r="C46" s="132"/>
      <c r="D46" s="132"/>
      <c r="E46" s="132"/>
      <c r="F46" s="52" t="s">
        <v>45</v>
      </c>
    </row>
    <row r="47" spans="2:6" s="4" customFormat="1">
      <c r="B47" s="30" t="s">
        <v>8</v>
      </c>
      <c r="C47" s="125" t="s">
        <v>47</v>
      </c>
      <c r="D47" s="125"/>
      <c r="E47" s="125"/>
      <c r="F47" s="93">
        <v>5.31</v>
      </c>
    </row>
    <row r="48" spans="2:6" s="4" customFormat="1">
      <c r="B48" s="30" t="s">
        <v>11</v>
      </c>
      <c r="C48" s="125" t="s">
        <v>48</v>
      </c>
      <c r="D48" s="125"/>
      <c r="E48" s="125"/>
      <c r="F48" s="93">
        <v>7.2</v>
      </c>
    </row>
    <row r="49" spans="2:6" s="79" customFormat="1">
      <c r="B49" s="30" t="s">
        <v>13</v>
      </c>
      <c r="C49" s="125" t="s">
        <v>49</v>
      </c>
      <c r="D49" s="125"/>
      <c r="E49" s="125"/>
      <c r="F49" s="93">
        <v>0.65</v>
      </c>
    </row>
    <row r="50" spans="2:6" s="79" customFormat="1">
      <c r="B50" s="30" t="s">
        <v>15</v>
      </c>
      <c r="C50" s="125" t="s">
        <v>50</v>
      </c>
      <c r="D50" s="125"/>
      <c r="E50" s="125"/>
      <c r="F50" s="93">
        <v>3</v>
      </c>
    </row>
    <row r="51" spans="2:6" s="79" customFormat="1">
      <c r="B51" s="30" t="s">
        <v>27</v>
      </c>
      <c r="C51" s="125" t="s">
        <v>51</v>
      </c>
      <c r="D51" s="125"/>
      <c r="E51" s="125"/>
      <c r="F51" s="93">
        <v>5</v>
      </c>
    </row>
    <row r="52" spans="2:6">
      <c r="B52" s="14"/>
      <c r="C52" s="15"/>
      <c r="D52" s="15"/>
      <c r="E52" s="15"/>
      <c r="F52" s="16"/>
    </row>
    <row r="53" spans="2:6" ht="30" customHeight="1">
      <c r="B53" s="139" t="s">
        <v>52</v>
      </c>
      <c r="C53" s="139"/>
      <c r="D53" s="139"/>
      <c r="E53" s="139"/>
      <c r="F53" s="139"/>
    </row>
    <row r="54" spans="2:6" s="79" customFormat="1">
      <c r="B54" s="132" t="s">
        <v>211</v>
      </c>
      <c r="C54" s="132"/>
      <c r="D54" s="132"/>
      <c r="E54" s="132"/>
      <c r="F54" s="98">
        <v>2</v>
      </c>
    </row>
    <row r="55" spans="2:6" ht="25.5">
      <c r="B55" s="17"/>
      <c r="C55" s="3"/>
      <c r="D55" s="18"/>
      <c r="E55" s="13"/>
      <c r="F55" s="13"/>
    </row>
    <row r="56" spans="2:6">
      <c r="B56" s="80" t="s">
        <v>53</v>
      </c>
      <c r="C56" s="81"/>
      <c r="D56" s="81"/>
      <c r="E56" s="78"/>
      <c r="F56" s="78"/>
    </row>
    <row r="57" spans="2:6">
      <c r="B57" s="1">
        <v>1</v>
      </c>
      <c r="C57" s="131" t="s">
        <v>22</v>
      </c>
      <c r="D57" s="131"/>
      <c r="E57" s="131"/>
      <c r="F57" s="54" t="s">
        <v>40</v>
      </c>
    </row>
    <row r="58" spans="2:6">
      <c r="B58" s="1" t="s">
        <v>8</v>
      </c>
      <c r="C58" s="140" t="s">
        <v>54</v>
      </c>
      <c r="D58" s="140"/>
      <c r="E58" s="140"/>
      <c r="F58" s="43">
        <f>F24</f>
        <v>1796.59</v>
      </c>
    </row>
    <row r="59" spans="2:6" ht="15.75" customHeight="1">
      <c r="B59" s="1" t="s">
        <v>11</v>
      </c>
      <c r="C59" s="129" t="s">
        <v>55</v>
      </c>
      <c r="D59" s="129"/>
      <c r="E59" s="129"/>
      <c r="F59" s="75">
        <f>IF(F25*F24&gt;F26*F27,F25%*$F$58,0)</f>
        <v>0</v>
      </c>
    </row>
    <row r="60" spans="2:6" ht="15.75" customHeight="1">
      <c r="B60" s="1" t="s">
        <v>13</v>
      </c>
      <c r="C60" s="125" t="s">
        <v>56</v>
      </c>
      <c r="D60" s="125"/>
      <c r="E60" s="125"/>
      <c r="F60" s="43">
        <f>IF(F26*F27&gt;F25*F24,F27%*$F$26,0)</f>
        <v>0</v>
      </c>
    </row>
    <row r="61" spans="2:6">
      <c r="B61" s="1" t="s">
        <v>15</v>
      </c>
      <c r="C61" s="134" t="s">
        <v>57</v>
      </c>
      <c r="D61" s="134"/>
      <c r="E61" s="134"/>
      <c r="F61" s="75">
        <f>IF(F59&gt;F60,(($F$58+F59)/220)*7*15.2*F28%,(($F$58+F60)/220)*7*15.2*F28%)</f>
        <v>0</v>
      </c>
    </row>
    <row r="62" spans="2:6">
      <c r="B62" s="1" t="s">
        <v>27</v>
      </c>
      <c r="C62" s="125" t="s">
        <v>58</v>
      </c>
      <c r="D62" s="125"/>
      <c r="E62" s="125"/>
      <c r="F62" s="43">
        <f>IF(F59&gt;F60,((F58+F59)/220)*((60-52.5)/52.5)*7*15.2*F28%,((F58+F60)/220)*((60-52.5)/52.5)*7*15.2*F28%)</f>
        <v>0</v>
      </c>
    </row>
    <row r="63" spans="2:6" s="4" customFormat="1">
      <c r="B63" s="1" t="s">
        <v>29</v>
      </c>
      <c r="C63" s="133" t="str">
        <f>C29</f>
        <v>Outros (Especificar)</v>
      </c>
      <c r="D63" s="134"/>
      <c r="E63" s="134"/>
      <c r="F63" s="75">
        <f>F29</f>
        <v>0</v>
      </c>
    </row>
    <row r="64" spans="2:6" s="79" customFormat="1" ht="21" customHeight="1">
      <c r="B64" s="159" t="s">
        <v>59</v>
      </c>
      <c r="C64" s="159"/>
      <c r="D64" s="159"/>
      <c r="E64" s="159"/>
      <c r="F64" s="55">
        <f>SUM(F58:F63)</f>
        <v>1796.59</v>
      </c>
    </row>
    <row r="65" spans="2:6" s="79" customFormat="1">
      <c r="B65" s="12"/>
      <c r="C65" s="12"/>
      <c r="D65" s="12"/>
      <c r="E65" s="19"/>
      <c r="F65" s="19"/>
    </row>
    <row r="66" spans="2:6">
      <c r="B66" s="80" t="s">
        <v>60</v>
      </c>
      <c r="C66" s="81"/>
      <c r="D66" s="81"/>
      <c r="E66" s="82"/>
      <c r="F66" s="82"/>
    </row>
    <row r="67" spans="2:6">
      <c r="B67" s="80" t="s">
        <v>61</v>
      </c>
      <c r="C67" s="101"/>
      <c r="D67" s="84"/>
      <c r="E67" s="85"/>
      <c r="F67" s="85"/>
    </row>
    <row r="68" spans="2:6">
      <c r="B68" s="1" t="s">
        <v>62</v>
      </c>
      <c r="C68" s="132" t="s">
        <v>63</v>
      </c>
      <c r="D68" s="132"/>
      <c r="E68" s="54" t="s">
        <v>45</v>
      </c>
      <c r="F68" s="54" t="s">
        <v>40</v>
      </c>
    </row>
    <row r="69" spans="2:6" s="21" customFormat="1">
      <c r="B69" s="1" t="s">
        <v>8</v>
      </c>
      <c r="C69" s="125" t="s">
        <v>64</v>
      </c>
      <c r="D69" s="125"/>
      <c r="E69" s="66">
        <f>(1/12)*100</f>
        <v>8.33</v>
      </c>
      <c r="F69" s="67">
        <f>E69%*$F$64</f>
        <v>149.66</v>
      </c>
    </row>
    <row r="70" spans="2:6" s="21" customFormat="1">
      <c r="B70" s="2" t="s">
        <v>11</v>
      </c>
      <c r="C70" s="129" t="s">
        <v>65</v>
      </c>
      <c r="D70" s="129"/>
      <c r="E70" s="76">
        <f>(1/3)/12*100</f>
        <v>2.78</v>
      </c>
      <c r="F70" s="41">
        <f>E70%*$F$64</f>
        <v>49.95</v>
      </c>
    </row>
    <row r="71" spans="2:6" s="21" customFormat="1">
      <c r="B71" s="132" t="s">
        <v>66</v>
      </c>
      <c r="C71" s="132"/>
      <c r="D71" s="132"/>
      <c r="E71" s="56">
        <f>SUM(E69:E70)</f>
        <v>11.11</v>
      </c>
      <c r="F71" s="57">
        <f>SUM(F69:F70)</f>
        <v>199.61</v>
      </c>
    </row>
    <row r="72" spans="2:6" s="21" customFormat="1">
      <c r="B72" s="2" t="s">
        <v>13</v>
      </c>
      <c r="C72" s="162" t="s">
        <v>67</v>
      </c>
      <c r="D72" s="162"/>
      <c r="E72" s="76">
        <f>E85*E71%</f>
        <v>4.09</v>
      </c>
      <c r="F72" s="41">
        <f>E72%*$F$64</f>
        <v>73.48</v>
      </c>
    </row>
    <row r="73" spans="2:6" s="79" customFormat="1">
      <c r="B73" s="132" t="s">
        <v>59</v>
      </c>
      <c r="C73" s="132"/>
      <c r="D73" s="132"/>
      <c r="E73" s="56">
        <f>E71+E72</f>
        <v>15.2</v>
      </c>
      <c r="F73" s="58">
        <f>F71+F72</f>
        <v>273.08999999999997</v>
      </c>
    </row>
    <row r="74" spans="2:6" s="21" customFormat="1" ht="33" customHeight="1">
      <c r="B74" s="94"/>
      <c r="C74" s="94"/>
      <c r="D74" s="94"/>
      <c r="E74" s="95"/>
      <c r="F74" s="96"/>
    </row>
    <row r="75" spans="2:6">
      <c r="B75" s="141" t="s">
        <v>68</v>
      </c>
      <c r="C75" s="141"/>
      <c r="D75" s="141"/>
      <c r="E75" s="141"/>
      <c r="F75" s="141"/>
    </row>
    <row r="76" spans="2:6" s="4" customFormat="1">
      <c r="B76" s="1" t="s">
        <v>69</v>
      </c>
      <c r="C76" s="142" t="s">
        <v>70</v>
      </c>
      <c r="D76" s="142"/>
      <c r="E76" s="54" t="s">
        <v>45</v>
      </c>
      <c r="F76" s="54" t="s">
        <v>40</v>
      </c>
    </row>
    <row r="77" spans="2:6" s="4" customFormat="1">
      <c r="B77" s="1" t="s">
        <v>8</v>
      </c>
      <c r="C77" s="125" t="s">
        <v>71</v>
      </c>
      <c r="D77" s="125"/>
      <c r="E77" s="66">
        <v>20</v>
      </c>
      <c r="F77" s="67">
        <f t="shared" ref="F77:F84" si="0">E77%*$F$64</f>
        <v>359.32</v>
      </c>
    </row>
    <row r="78" spans="2:6" s="4" customFormat="1">
      <c r="B78" s="2" t="s">
        <v>11</v>
      </c>
      <c r="C78" s="129" t="s">
        <v>72</v>
      </c>
      <c r="D78" s="129"/>
      <c r="E78" s="77">
        <v>2.5</v>
      </c>
      <c r="F78" s="41">
        <f t="shared" si="0"/>
        <v>44.91</v>
      </c>
    </row>
    <row r="79" spans="2:6" s="4" customFormat="1">
      <c r="B79" s="2" t="s">
        <v>13</v>
      </c>
      <c r="C79" s="125" t="s">
        <v>73</v>
      </c>
      <c r="D79" s="125"/>
      <c r="E79" s="66">
        <v>3</v>
      </c>
      <c r="F79" s="67">
        <f t="shared" si="0"/>
        <v>53.9</v>
      </c>
    </row>
    <row r="80" spans="2:6" s="4" customFormat="1">
      <c r="B80" s="2" t="s">
        <v>15</v>
      </c>
      <c r="C80" s="129" t="s">
        <v>74</v>
      </c>
      <c r="D80" s="129"/>
      <c r="E80" s="76">
        <v>1.5</v>
      </c>
      <c r="F80" s="41">
        <f t="shared" si="0"/>
        <v>26.95</v>
      </c>
    </row>
    <row r="81" spans="2:6" s="4" customFormat="1">
      <c r="B81" s="2" t="s">
        <v>27</v>
      </c>
      <c r="C81" s="125" t="s">
        <v>75</v>
      </c>
      <c r="D81" s="125"/>
      <c r="E81" s="66">
        <v>1</v>
      </c>
      <c r="F81" s="67">
        <f t="shared" si="0"/>
        <v>17.97</v>
      </c>
    </row>
    <row r="82" spans="2:6">
      <c r="B82" s="2" t="s">
        <v>29</v>
      </c>
      <c r="C82" s="129" t="s">
        <v>76</v>
      </c>
      <c r="D82" s="129"/>
      <c r="E82" s="77">
        <v>0.6</v>
      </c>
      <c r="F82" s="41">
        <f t="shared" si="0"/>
        <v>10.78</v>
      </c>
    </row>
    <row r="83" spans="2:6">
      <c r="B83" s="2" t="s">
        <v>77</v>
      </c>
      <c r="C83" s="125" t="s">
        <v>78</v>
      </c>
      <c r="D83" s="125"/>
      <c r="E83" s="66">
        <v>0.2</v>
      </c>
      <c r="F83" s="67">
        <f t="shared" si="0"/>
        <v>3.59</v>
      </c>
    </row>
    <row r="84" spans="2:6" s="21" customFormat="1">
      <c r="B84" s="2" t="s">
        <v>79</v>
      </c>
      <c r="C84" s="129" t="s">
        <v>80</v>
      </c>
      <c r="D84" s="129"/>
      <c r="E84" s="77">
        <v>8</v>
      </c>
      <c r="F84" s="41">
        <f t="shared" si="0"/>
        <v>143.72999999999999</v>
      </c>
    </row>
    <row r="85" spans="2:6" s="79" customFormat="1" ht="15.75" customHeight="1">
      <c r="B85" s="132" t="s">
        <v>59</v>
      </c>
      <c r="C85" s="132"/>
      <c r="D85" s="132"/>
      <c r="E85" s="56">
        <f>SUM(E77:E84)</f>
        <v>36.799999999999997</v>
      </c>
      <c r="F85" s="58">
        <f>SUM(F77:F84)</f>
        <v>661.15</v>
      </c>
    </row>
    <row r="86" spans="2:6" ht="15.75" customHeight="1">
      <c r="B86" s="94"/>
      <c r="C86" s="94"/>
      <c r="D86" s="94"/>
      <c r="E86" s="95"/>
      <c r="F86" s="96"/>
    </row>
    <row r="87" spans="2:6">
      <c r="B87" s="80" t="s">
        <v>81</v>
      </c>
      <c r="C87" s="86"/>
      <c r="D87" s="86"/>
      <c r="E87" s="86"/>
      <c r="F87" s="86"/>
    </row>
    <row r="88" spans="2:6" s="21" customFormat="1">
      <c r="B88" s="1" t="s">
        <v>82</v>
      </c>
      <c r="C88" s="131" t="s">
        <v>83</v>
      </c>
      <c r="D88" s="131"/>
      <c r="E88" s="131"/>
      <c r="F88" s="54" t="s">
        <v>40</v>
      </c>
    </row>
    <row r="89" spans="2:6" s="21" customFormat="1">
      <c r="B89" s="30" t="s">
        <v>8</v>
      </c>
      <c r="C89" s="125" t="s">
        <v>84</v>
      </c>
      <c r="D89" s="125"/>
      <c r="E89" s="125"/>
      <c r="F89" s="67">
        <f>IF(((F33*F32)-(6%*$F$24))&gt;0,((F33*F32)-(6%*$F$24)),0)</f>
        <v>112.2</v>
      </c>
    </row>
    <row r="90" spans="2:6" s="21" customFormat="1" ht="15" customHeight="1">
      <c r="B90" s="30" t="s">
        <v>11</v>
      </c>
      <c r="C90" s="129" t="s">
        <v>85</v>
      </c>
      <c r="D90" s="129"/>
      <c r="E90" s="129"/>
      <c r="F90" s="41">
        <f>F34*F32</f>
        <v>454.74</v>
      </c>
    </row>
    <row r="91" spans="2:6" s="21" customFormat="1" ht="13.5" customHeight="1">
      <c r="B91" s="30" t="s">
        <v>13</v>
      </c>
      <c r="C91" s="125">
        <f>C35</f>
        <v>0</v>
      </c>
      <c r="D91" s="125"/>
      <c r="E91" s="125"/>
      <c r="F91" s="67">
        <f>F35</f>
        <v>0</v>
      </c>
    </row>
    <row r="92" spans="2:6" s="79" customFormat="1">
      <c r="B92" s="159" t="s">
        <v>59</v>
      </c>
      <c r="C92" s="159"/>
      <c r="D92" s="159"/>
      <c r="E92" s="159"/>
      <c r="F92" s="55">
        <f>SUM(F89:F91)</f>
        <v>566.94000000000005</v>
      </c>
    </row>
    <row r="93" spans="2:6" s="21" customFormat="1" ht="15" customHeight="1">
      <c r="B93" s="12"/>
      <c r="C93" s="12"/>
      <c r="D93" s="12"/>
      <c r="E93" s="19"/>
      <c r="F93" s="19"/>
    </row>
    <row r="94" spans="2:6" s="21" customFormat="1">
      <c r="B94" s="80" t="s">
        <v>86</v>
      </c>
      <c r="C94" s="101"/>
      <c r="D94" s="84"/>
      <c r="E94" s="85"/>
      <c r="F94" s="85"/>
    </row>
    <row r="95" spans="2:6" s="21" customFormat="1">
      <c r="B95" s="1">
        <v>3</v>
      </c>
      <c r="C95" s="132" t="s">
        <v>87</v>
      </c>
      <c r="D95" s="132"/>
      <c r="E95" s="54" t="s">
        <v>45</v>
      </c>
      <c r="F95" s="54" t="s">
        <v>40</v>
      </c>
    </row>
    <row r="96" spans="2:6" s="4" customFormat="1">
      <c r="B96" s="1" t="s">
        <v>8</v>
      </c>
      <c r="C96" s="125" t="s">
        <v>88</v>
      </c>
      <c r="D96" s="125"/>
      <c r="E96" s="66">
        <f>20.19%*1/12*100</f>
        <v>1.68</v>
      </c>
      <c r="F96" s="67">
        <f t="shared" ref="F96:F101" si="1">E96%*$F$64</f>
        <v>30.18</v>
      </c>
    </row>
    <row r="97" spans="2:6" s="21" customFormat="1">
      <c r="B97" s="2" t="s">
        <v>11</v>
      </c>
      <c r="C97" s="129" t="s">
        <v>89</v>
      </c>
      <c r="D97" s="129"/>
      <c r="E97" s="77">
        <f>E84%*E96</f>
        <v>0.13</v>
      </c>
      <c r="F97" s="41">
        <f t="shared" si="1"/>
        <v>2.34</v>
      </c>
    </row>
    <row r="98" spans="2:6" s="4" customFormat="1">
      <c r="B98" s="2" t="s">
        <v>13</v>
      </c>
      <c r="C98" s="125" t="s">
        <v>90</v>
      </c>
      <c r="D98" s="125"/>
      <c r="E98" s="66">
        <f>E96%*(40%+10%)*E84%*100</f>
        <v>7.0000000000000007E-2</v>
      </c>
      <c r="F98" s="67">
        <f t="shared" si="1"/>
        <v>1.26</v>
      </c>
    </row>
    <row r="99" spans="2:6" s="4" customFormat="1">
      <c r="B99" s="2" t="s">
        <v>15</v>
      </c>
      <c r="C99" s="129" t="s">
        <v>91</v>
      </c>
      <c r="D99" s="129"/>
      <c r="E99" s="77">
        <f>20.19%*(7/30)/12*100</f>
        <v>0.39</v>
      </c>
      <c r="F99" s="41">
        <f t="shared" si="1"/>
        <v>7.01</v>
      </c>
    </row>
    <row r="100" spans="2:6" s="4" customFormat="1">
      <c r="B100" s="2" t="s">
        <v>27</v>
      </c>
      <c r="C100" s="125" t="s">
        <v>92</v>
      </c>
      <c r="D100" s="125"/>
      <c r="E100" s="66">
        <f>E99%*E85</f>
        <v>0.14000000000000001</v>
      </c>
      <c r="F100" s="67">
        <f t="shared" si="1"/>
        <v>2.52</v>
      </c>
    </row>
    <row r="101" spans="2:6" s="4" customFormat="1">
      <c r="B101" s="2" t="s">
        <v>29</v>
      </c>
      <c r="C101" s="129" t="s">
        <v>93</v>
      </c>
      <c r="D101" s="129"/>
      <c r="E101" s="77">
        <f>E99%*(40%+10%)*E84%*100</f>
        <v>0.02</v>
      </c>
      <c r="F101" s="41">
        <f t="shared" si="1"/>
        <v>0.36</v>
      </c>
    </row>
    <row r="102" spans="2:6" s="4" customFormat="1" ht="15.95" customHeight="1">
      <c r="B102" s="132" t="s">
        <v>66</v>
      </c>
      <c r="C102" s="132"/>
      <c r="D102" s="132"/>
      <c r="E102" s="56">
        <f>ROUNDDOWN(SUM(E96:E101),2)</f>
        <v>2.4300000000000002</v>
      </c>
      <c r="F102" s="57">
        <f>SUM(F96:F101)</f>
        <v>43.67</v>
      </c>
    </row>
    <row r="103" spans="2:6" s="4" customFormat="1">
      <c r="B103" s="2" t="s">
        <v>77</v>
      </c>
      <c r="C103" s="129" t="s">
        <v>94</v>
      </c>
      <c r="D103" s="129"/>
      <c r="E103" s="76">
        <f>E85*E102%</f>
        <v>0.89</v>
      </c>
      <c r="F103" s="41">
        <f>E103%*$F$64</f>
        <v>15.99</v>
      </c>
    </row>
    <row r="104" spans="2:6" s="86" customFormat="1" ht="15.95" customHeight="1">
      <c r="B104" s="130" t="s">
        <v>59</v>
      </c>
      <c r="C104" s="130"/>
      <c r="D104" s="130"/>
      <c r="E104" s="59">
        <f>SUM(E102:E103)</f>
        <v>3.32</v>
      </c>
      <c r="F104" s="60">
        <f>SUM(F102:F103)</f>
        <v>59.66</v>
      </c>
    </row>
    <row r="105" spans="2:6" s="86" customFormat="1" ht="15.95" customHeight="1">
      <c r="B105" s="12"/>
      <c r="C105" s="12"/>
      <c r="D105" s="12"/>
      <c r="E105" s="19"/>
      <c r="F105" s="19"/>
    </row>
    <row r="106" spans="2:6" s="4" customFormat="1">
      <c r="B106" s="80" t="s">
        <v>95</v>
      </c>
      <c r="C106" s="101"/>
      <c r="D106" s="84"/>
      <c r="E106" s="87"/>
      <c r="F106" s="87"/>
    </row>
    <row r="107" spans="2:6" s="4" customFormat="1" ht="15.95" customHeight="1">
      <c r="B107" s="80" t="s">
        <v>96</v>
      </c>
      <c r="C107" s="101"/>
      <c r="D107" s="84"/>
      <c r="E107" s="85"/>
      <c r="F107" s="85"/>
    </row>
    <row r="108" spans="2:6" s="4" customFormat="1" ht="15.95" customHeight="1">
      <c r="B108" s="1" t="s">
        <v>97</v>
      </c>
      <c r="C108" s="130" t="s">
        <v>44</v>
      </c>
      <c r="D108" s="130"/>
      <c r="E108" s="54" t="s">
        <v>45</v>
      </c>
      <c r="F108" s="54" t="s">
        <v>40</v>
      </c>
    </row>
    <row r="109" spans="2:6" s="4" customFormat="1" ht="15.95" customHeight="1">
      <c r="B109" s="2" t="s">
        <v>8</v>
      </c>
      <c r="C109" s="125" t="s">
        <v>98</v>
      </c>
      <c r="D109" s="125"/>
      <c r="E109" s="66">
        <f>(1/12)*100</f>
        <v>8.33</v>
      </c>
      <c r="F109" s="67">
        <f t="shared" ref="F109:F114" si="2">E109%*$F$64</f>
        <v>149.66</v>
      </c>
    </row>
    <row r="110" spans="2:6" s="4" customFormat="1">
      <c r="B110" s="2" t="s">
        <v>11</v>
      </c>
      <c r="C110" s="129" t="s">
        <v>44</v>
      </c>
      <c r="D110" s="129"/>
      <c r="E110" s="77">
        <f>(8/30)/12*100</f>
        <v>2.2200000000000002</v>
      </c>
      <c r="F110" s="41">
        <f t="shared" si="2"/>
        <v>39.880000000000003</v>
      </c>
    </row>
    <row r="111" spans="2:6" s="4" customFormat="1">
      <c r="B111" s="2" t="s">
        <v>13</v>
      </c>
      <c r="C111" s="125" t="s">
        <v>99</v>
      </c>
      <c r="D111" s="125"/>
      <c r="E111" s="66">
        <f>(((20/30)/12)*1.5%)*100</f>
        <v>0.08</v>
      </c>
      <c r="F111" s="67">
        <f t="shared" si="2"/>
        <v>1.44</v>
      </c>
    </row>
    <row r="112" spans="2:6" s="4" customFormat="1">
      <c r="B112" s="2" t="s">
        <v>15</v>
      </c>
      <c r="C112" s="129" t="s">
        <v>100</v>
      </c>
      <c r="D112" s="129"/>
      <c r="E112" s="77">
        <f>(15/30)/12*0.86%*100</f>
        <v>0.04</v>
      </c>
      <c r="F112" s="41">
        <f t="shared" si="2"/>
        <v>0.72</v>
      </c>
    </row>
    <row r="113" spans="2:6" s="4" customFormat="1">
      <c r="B113" s="2" t="s">
        <v>27</v>
      </c>
      <c r="C113" s="125" t="s">
        <v>101</v>
      </c>
      <c r="D113" s="125"/>
      <c r="E113" s="66">
        <f>((6/12)*36.8%*62.2%*81.2%*((1.86/31))/12)*100</f>
        <v>0.05</v>
      </c>
      <c r="F113" s="67">
        <f t="shared" si="2"/>
        <v>0.9</v>
      </c>
    </row>
    <row r="114" spans="2:6" s="4" customFormat="1">
      <c r="B114" s="2" t="s">
        <v>29</v>
      </c>
      <c r="C114" s="143" t="str">
        <f>C44</f>
        <v>Outros (Especificar)</v>
      </c>
      <c r="D114" s="129"/>
      <c r="E114" s="92">
        <f>$F$44</f>
        <v>0</v>
      </c>
      <c r="F114" s="41">
        <f t="shared" si="2"/>
        <v>0</v>
      </c>
    </row>
    <row r="115" spans="2:6" s="4" customFormat="1" ht="15.75" customHeight="1">
      <c r="B115" s="132" t="s">
        <v>66</v>
      </c>
      <c r="C115" s="132"/>
      <c r="D115" s="132"/>
      <c r="E115" s="56">
        <f>SUM(E109:E114)</f>
        <v>10.72</v>
      </c>
      <c r="F115" s="57">
        <f>SUM(F109:F114)</f>
        <v>192.6</v>
      </c>
    </row>
    <row r="116" spans="2:6" s="21" customFormat="1">
      <c r="B116" s="2" t="s">
        <v>77</v>
      </c>
      <c r="C116" s="129" t="s">
        <v>102</v>
      </c>
      <c r="D116" s="129"/>
      <c r="E116" s="76">
        <f>ROUNDDOWN(E85*E115%,2)</f>
        <v>3.94</v>
      </c>
      <c r="F116" s="41">
        <f>E116%*$F$64</f>
        <v>70.790000000000006</v>
      </c>
    </row>
    <row r="117" spans="2:6" s="86" customFormat="1" ht="15" customHeight="1">
      <c r="B117" s="130" t="s">
        <v>59</v>
      </c>
      <c r="C117" s="130"/>
      <c r="D117" s="130"/>
      <c r="E117" s="59">
        <f>SUM(E115:E116)</f>
        <v>14.66</v>
      </c>
      <c r="F117" s="61">
        <f>SUM(F115:F116)</f>
        <v>263.39</v>
      </c>
    </row>
    <row r="118" spans="2:6" s="4" customFormat="1">
      <c r="B118" s="94"/>
      <c r="C118" s="94"/>
      <c r="D118" s="94"/>
      <c r="E118" s="95"/>
      <c r="F118" s="96"/>
    </row>
    <row r="119" spans="2:6" s="4" customFormat="1">
      <c r="B119" s="80" t="s">
        <v>103</v>
      </c>
      <c r="C119" s="101"/>
      <c r="D119" s="84"/>
      <c r="E119" s="85"/>
      <c r="F119" s="85"/>
    </row>
    <row r="120" spans="2:6" s="4" customFormat="1">
      <c r="B120" s="1" t="s">
        <v>104</v>
      </c>
      <c r="C120" s="132" t="s">
        <v>105</v>
      </c>
      <c r="D120" s="132"/>
      <c r="E120" s="132"/>
      <c r="F120" s="54" t="s">
        <v>40</v>
      </c>
    </row>
    <row r="121" spans="2:6" s="4" customFormat="1">
      <c r="B121" s="1" t="s">
        <v>8</v>
      </c>
      <c r="C121" s="125" t="s">
        <v>106</v>
      </c>
      <c r="D121" s="125"/>
      <c r="E121" s="125"/>
      <c r="F121" s="43">
        <f>IF(F32=15,((F64)/220)*(1+50%)*15,0)</f>
        <v>0</v>
      </c>
    </row>
    <row r="122" spans="2:6" s="4" customFormat="1">
      <c r="B122" s="132" t="s">
        <v>66</v>
      </c>
      <c r="C122" s="132"/>
      <c r="D122" s="132"/>
      <c r="E122" s="132"/>
      <c r="F122" s="57">
        <f>SUM(F121)</f>
        <v>0</v>
      </c>
    </row>
    <row r="123" spans="2:6">
      <c r="B123" s="2" t="s">
        <v>11</v>
      </c>
      <c r="C123" s="125" t="s">
        <v>107</v>
      </c>
      <c r="D123" s="125"/>
      <c r="E123" s="125"/>
      <c r="F123" s="67">
        <f>E85%*$F$122</f>
        <v>0</v>
      </c>
    </row>
    <row r="124" spans="2:6" s="79" customFormat="1">
      <c r="B124" s="132" t="s">
        <v>59</v>
      </c>
      <c r="C124" s="132"/>
      <c r="D124" s="132"/>
      <c r="E124" s="132"/>
      <c r="F124" s="58">
        <f>SUM(F122:F123)</f>
        <v>0</v>
      </c>
    </row>
    <row r="125" spans="2:6" ht="15.75" customHeight="1">
      <c r="B125" s="20"/>
      <c r="C125" s="15"/>
      <c r="D125" s="22"/>
      <c r="E125" s="15"/>
      <c r="F125" s="23"/>
    </row>
    <row r="126" spans="2:6">
      <c r="B126" s="80" t="s">
        <v>108</v>
      </c>
      <c r="C126" s="101"/>
      <c r="D126" s="101"/>
      <c r="E126" s="85"/>
      <c r="F126" s="85"/>
    </row>
    <row r="127" spans="2:6">
      <c r="B127" s="1">
        <v>5</v>
      </c>
      <c r="C127" s="131" t="s">
        <v>39</v>
      </c>
      <c r="D127" s="131"/>
      <c r="E127" s="131"/>
      <c r="F127" s="54" t="s">
        <v>40</v>
      </c>
    </row>
    <row r="128" spans="2:6">
      <c r="B128" s="30" t="s">
        <v>8</v>
      </c>
      <c r="C128" s="125" t="s">
        <v>41</v>
      </c>
      <c r="D128" s="125"/>
      <c r="E128" s="125"/>
      <c r="F128" s="67">
        <f>F38</f>
        <v>175.21</v>
      </c>
    </row>
    <row r="129" spans="2:6">
      <c r="B129" s="30" t="s">
        <v>11</v>
      </c>
      <c r="C129" s="129" t="s">
        <v>42</v>
      </c>
      <c r="D129" s="129"/>
      <c r="E129" s="129"/>
      <c r="F129" s="41">
        <f>F39</f>
        <v>0</v>
      </c>
    </row>
    <row r="130" spans="2:6">
      <c r="B130" s="30" t="s">
        <v>13</v>
      </c>
      <c r="C130" s="125" t="s">
        <v>43</v>
      </c>
      <c r="D130" s="125"/>
      <c r="E130" s="125"/>
      <c r="F130" s="67">
        <f>F40</f>
        <v>0.14000000000000001</v>
      </c>
    </row>
    <row r="131" spans="2:6">
      <c r="B131" s="30" t="s">
        <v>15</v>
      </c>
      <c r="C131" s="143" t="str">
        <f>C41</f>
        <v>EPI</v>
      </c>
      <c r="D131" s="129"/>
      <c r="E131" s="129"/>
      <c r="F131" s="41">
        <f>F41</f>
        <v>0</v>
      </c>
    </row>
    <row r="132" spans="2:6" s="79" customFormat="1" ht="15" customHeight="1">
      <c r="B132" s="159" t="s">
        <v>59</v>
      </c>
      <c r="C132" s="159"/>
      <c r="D132" s="159"/>
      <c r="E132" s="159"/>
      <c r="F132" s="55">
        <f>SUM(F128:F131)</f>
        <v>175.35</v>
      </c>
    </row>
    <row r="133" spans="2:6">
      <c r="B133" s="20"/>
      <c r="C133" s="15"/>
      <c r="D133" s="22"/>
      <c r="E133" s="15"/>
      <c r="F133" s="23"/>
    </row>
    <row r="134" spans="2:6">
      <c r="B134" s="160" t="s">
        <v>109</v>
      </c>
      <c r="C134" s="160"/>
      <c r="D134" s="160"/>
      <c r="E134" s="160"/>
      <c r="F134" s="160"/>
    </row>
    <row r="135" spans="2:6" ht="15.75" customHeight="1">
      <c r="B135" s="1">
        <v>6</v>
      </c>
      <c r="C135" s="132" t="s">
        <v>46</v>
      </c>
      <c r="D135" s="132"/>
      <c r="E135" s="54" t="s">
        <v>45</v>
      </c>
      <c r="F135" s="54" t="s">
        <v>40</v>
      </c>
    </row>
    <row r="136" spans="2:6">
      <c r="B136" s="1" t="s">
        <v>8</v>
      </c>
      <c r="C136" s="125" t="s">
        <v>47</v>
      </c>
      <c r="D136" s="125"/>
      <c r="E136" s="68">
        <f>$F$47</f>
        <v>5.31</v>
      </c>
      <c r="F136" s="67">
        <f>E136%*($F$64+$F$73+$F$85+$F$92+$F$124+$F$104+$F$117+$F$132)</f>
        <v>201.58</v>
      </c>
    </row>
    <row r="137" spans="2:6" ht="15.75" customHeight="1">
      <c r="B137" s="2" t="s">
        <v>11</v>
      </c>
      <c r="C137" s="129" t="s">
        <v>48</v>
      </c>
      <c r="D137" s="129"/>
      <c r="E137" s="71">
        <f>$F$48</f>
        <v>7.2</v>
      </c>
      <c r="F137" s="41">
        <f>E137%*($F$64+$F$73+$F$85+$F$92+$F$124+$F$104+$F$117+$F$132+F136)</f>
        <v>287.83999999999997</v>
      </c>
    </row>
    <row r="138" spans="2:6">
      <c r="B138" s="2" t="s">
        <v>13</v>
      </c>
      <c r="C138" s="125" t="s">
        <v>110</v>
      </c>
      <c r="D138" s="125"/>
      <c r="E138" s="68">
        <f>SUM(E139:E141)</f>
        <v>8.65</v>
      </c>
      <c r="F138" s="67">
        <f>SUM(F139:F141)</f>
        <v>370.71</v>
      </c>
    </row>
    <row r="139" spans="2:6" s="24" customFormat="1">
      <c r="B139" s="42" t="s">
        <v>111</v>
      </c>
      <c r="C139" s="126" t="s">
        <v>49</v>
      </c>
      <c r="D139" s="126"/>
      <c r="E139" s="72">
        <f>$F$49</f>
        <v>0.65</v>
      </c>
      <c r="F139" s="73">
        <f>E139%*($F$64+$F$73+$F$85+$F$92+$F$124+$F$104+$F$117+$F$132+$F$136+$F$137)</f>
        <v>27.86</v>
      </c>
    </row>
    <row r="140" spans="2:6" s="24" customFormat="1">
      <c r="B140" s="42" t="s">
        <v>112</v>
      </c>
      <c r="C140" s="144" t="s">
        <v>50</v>
      </c>
      <c r="D140" s="144"/>
      <c r="E140" s="69">
        <f>$F$50</f>
        <v>3</v>
      </c>
      <c r="F140" s="70">
        <f>E140%*($F$64+$F$73+$F$85+$F$92+$F$124+$F$104+$F$117+$F$132+$F$136+$F$137)</f>
        <v>128.57</v>
      </c>
    </row>
    <row r="141" spans="2:6" s="24" customFormat="1">
      <c r="B141" s="42" t="s">
        <v>113</v>
      </c>
      <c r="C141" s="126" t="s">
        <v>114</v>
      </c>
      <c r="D141" s="126"/>
      <c r="E141" s="72">
        <f>$F$51</f>
        <v>5</v>
      </c>
      <c r="F141" s="73">
        <f>E141%*($F$64+$F$73+$F$85+$F$92+$F$124+$F$104+$F$117+$F$132+$F$136+$F$137)</f>
        <v>214.28</v>
      </c>
    </row>
    <row r="142" spans="2:6" s="24" customFormat="1">
      <c r="B142" s="132" t="s">
        <v>66</v>
      </c>
      <c r="C142" s="132"/>
      <c r="D142" s="132"/>
      <c r="E142" s="56">
        <f>E136+E138+E137</f>
        <v>21.16</v>
      </c>
      <c r="F142" s="62">
        <f>F136+F138+F137</f>
        <v>860.13</v>
      </c>
    </row>
    <row r="143" spans="2:6" s="24" customFormat="1">
      <c r="B143" s="2" t="s">
        <v>15</v>
      </c>
      <c r="C143" s="129" t="s">
        <v>115</v>
      </c>
      <c r="D143" s="129"/>
      <c r="E143" s="76">
        <f>E85*E142%</f>
        <v>7.79</v>
      </c>
      <c r="F143" s="41">
        <f>E85%*$F$142</f>
        <v>316.52999999999997</v>
      </c>
    </row>
    <row r="144" spans="2:6" s="91" customFormat="1">
      <c r="B144" s="132" t="s">
        <v>59</v>
      </c>
      <c r="C144" s="132"/>
      <c r="D144" s="132"/>
      <c r="E144" s="63">
        <f>SUM(E142:E143)</f>
        <v>28.95</v>
      </c>
      <c r="F144" s="62">
        <f>SUM(F142:F143)</f>
        <v>1176.6600000000001</v>
      </c>
    </row>
    <row r="145" spans="2:6" s="25" customFormat="1" ht="20.25" customHeight="1">
      <c r="B145" s="20"/>
      <c r="C145" s="15"/>
      <c r="D145" s="15"/>
      <c r="E145" s="3"/>
      <c r="F145" s="3"/>
    </row>
    <row r="146" spans="2:6" s="26" customFormat="1" ht="20.25">
      <c r="B146" s="88" t="s">
        <v>116</v>
      </c>
      <c r="C146" s="89"/>
      <c r="D146" s="89"/>
      <c r="E146" s="89"/>
      <c r="F146" s="90"/>
    </row>
    <row r="147" spans="2:6" s="27" customFormat="1">
      <c r="B147" s="130" t="s">
        <v>117</v>
      </c>
      <c r="C147" s="130"/>
      <c r="D147" s="130"/>
      <c r="E147" s="130"/>
      <c r="F147" s="54" t="s">
        <v>40</v>
      </c>
    </row>
    <row r="148" spans="2:6" s="27" customFormat="1">
      <c r="B148" s="1" t="s">
        <v>8</v>
      </c>
      <c r="C148" s="125" t="s">
        <v>118</v>
      </c>
      <c r="D148" s="125"/>
      <c r="E148" s="125"/>
      <c r="F148" s="67">
        <f>F64</f>
        <v>1796.59</v>
      </c>
    </row>
    <row r="149" spans="2:6" s="27" customFormat="1">
      <c r="B149" s="2" t="s">
        <v>11</v>
      </c>
      <c r="C149" s="129" t="s">
        <v>119</v>
      </c>
      <c r="D149" s="129"/>
      <c r="E149" s="129"/>
      <c r="F149" s="41">
        <f>F73+F85+F92</f>
        <v>1501.18</v>
      </c>
    </row>
    <row r="150" spans="2:6" s="27" customFormat="1">
      <c r="B150" s="2" t="s">
        <v>13</v>
      </c>
      <c r="C150" s="125" t="s">
        <v>120</v>
      </c>
      <c r="D150" s="125"/>
      <c r="E150" s="125"/>
      <c r="F150" s="67">
        <f>F104</f>
        <v>59.66</v>
      </c>
    </row>
    <row r="151" spans="2:6" s="27" customFormat="1">
      <c r="B151" s="2" t="s">
        <v>15</v>
      </c>
      <c r="C151" s="129" t="s">
        <v>121</v>
      </c>
      <c r="D151" s="129"/>
      <c r="E151" s="129"/>
      <c r="F151" s="41">
        <f>F117+F124</f>
        <v>263.39</v>
      </c>
    </row>
    <row r="152" spans="2:6" s="24" customFormat="1">
      <c r="B152" s="2" t="s">
        <v>27</v>
      </c>
      <c r="C152" s="125" t="s">
        <v>122</v>
      </c>
      <c r="D152" s="125"/>
      <c r="E152" s="125"/>
      <c r="F152" s="67">
        <f>F132</f>
        <v>175.35</v>
      </c>
    </row>
    <row r="153" spans="2:6">
      <c r="B153" s="2" t="s">
        <v>123</v>
      </c>
      <c r="C153" s="129" t="s">
        <v>124</v>
      </c>
      <c r="D153" s="129"/>
      <c r="E153" s="129"/>
      <c r="F153" s="41">
        <f>F136+F137</f>
        <v>489.42</v>
      </c>
    </row>
    <row r="154" spans="2:6">
      <c r="B154" s="130" t="s">
        <v>66</v>
      </c>
      <c r="C154" s="130"/>
      <c r="D154" s="130"/>
      <c r="E154" s="130"/>
      <c r="F154" s="62">
        <f>SUM(F147:F153)</f>
        <v>4285.59</v>
      </c>
    </row>
    <row r="155" spans="2:6">
      <c r="B155" s="2" t="s">
        <v>125</v>
      </c>
      <c r="C155" s="129" t="s">
        <v>126</v>
      </c>
      <c r="D155" s="129"/>
      <c r="E155" s="129"/>
      <c r="F155" s="41">
        <f>F138</f>
        <v>370.71</v>
      </c>
    </row>
    <row r="156" spans="2:6">
      <c r="B156" s="2" t="s">
        <v>127</v>
      </c>
      <c r="C156" s="125" t="s">
        <v>128</v>
      </c>
      <c r="D156" s="125"/>
      <c r="E156" s="125"/>
      <c r="F156" s="67">
        <f>F143</f>
        <v>316.52999999999997</v>
      </c>
    </row>
    <row r="157" spans="2:6" ht="15.75" customHeight="1">
      <c r="B157" s="130" t="s">
        <v>129</v>
      </c>
      <c r="C157" s="130"/>
      <c r="D157" s="130"/>
      <c r="E157" s="130"/>
      <c r="F157" s="62">
        <f>F154+F155+F156</f>
        <v>4972.83</v>
      </c>
    </row>
    <row r="158" spans="2:6" s="79" customFormat="1" ht="16.5" customHeight="1">
      <c r="B158" s="130" t="s">
        <v>210</v>
      </c>
      <c r="C158" s="130"/>
      <c r="D158" s="130"/>
      <c r="E158" s="130"/>
      <c r="F158" s="62">
        <f>F157*F54</f>
        <v>9945.66</v>
      </c>
    </row>
    <row r="159" spans="2:6">
      <c r="B159" s="20"/>
      <c r="C159" s="15"/>
      <c r="D159" s="15"/>
      <c r="E159" s="15"/>
      <c r="F159" s="23"/>
    </row>
    <row r="160" spans="2:6" ht="20.25">
      <c r="B160" s="88" t="s">
        <v>130</v>
      </c>
      <c r="C160" s="89"/>
      <c r="D160" s="89"/>
      <c r="E160" s="89"/>
      <c r="F160" s="90"/>
    </row>
    <row r="161" spans="2:6">
      <c r="B161" s="130" t="s">
        <v>131</v>
      </c>
      <c r="C161" s="130"/>
      <c r="D161" s="130"/>
      <c r="E161" s="130"/>
      <c r="F161" s="54" t="s">
        <v>45</v>
      </c>
    </row>
    <row r="162" spans="2:6">
      <c r="B162" s="2" t="s">
        <v>62</v>
      </c>
      <c r="C162" s="125" t="s">
        <v>63</v>
      </c>
      <c r="D162" s="125"/>
      <c r="E162" s="125"/>
      <c r="F162" s="67">
        <f>E73</f>
        <v>15.2</v>
      </c>
    </row>
    <row r="163" spans="2:6">
      <c r="B163" s="1" t="s">
        <v>69</v>
      </c>
      <c r="C163" s="129" t="s">
        <v>132</v>
      </c>
      <c r="D163" s="129"/>
      <c r="E163" s="129"/>
      <c r="F163" s="41">
        <f>E85</f>
        <v>36.799999999999997</v>
      </c>
    </row>
    <row r="164" spans="2:6">
      <c r="B164" s="2">
        <v>3</v>
      </c>
      <c r="C164" s="125" t="s">
        <v>87</v>
      </c>
      <c r="D164" s="125"/>
      <c r="E164" s="125"/>
      <c r="F164" s="67">
        <f>E104</f>
        <v>3.32</v>
      </c>
    </row>
    <row r="165" spans="2:6">
      <c r="B165" s="2" t="s">
        <v>97</v>
      </c>
      <c r="C165" s="129" t="s">
        <v>133</v>
      </c>
      <c r="D165" s="129"/>
      <c r="E165" s="129"/>
      <c r="F165" s="41">
        <f>E117</f>
        <v>14.66</v>
      </c>
    </row>
    <row r="166" spans="2:6">
      <c r="B166" s="130" t="s">
        <v>59</v>
      </c>
      <c r="C166" s="130"/>
      <c r="D166" s="130"/>
      <c r="E166" s="130"/>
      <c r="F166" s="62">
        <f>SUM(F162:F165)</f>
        <v>69.98</v>
      </c>
    </row>
    <row r="167" spans="2:6" ht="9" customHeight="1">
      <c r="B167" s="20"/>
      <c r="C167" s="15"/>
      <c r="D167" s="15"/>
      <c r="E167" s="15"/>
      <c r="F167" s="23"/>
    </row>
    <row r="168" spans="2:6" ht="20.25">
      <c r="B168" s="88" t="s">
        <v>134</v>
      </c>
      <c r="C168" s="89"/>
      <c r="D168" s="89"/>
      <c r="E168" s="89"/>
      <c r="F168" s="90"/>
    </row>
    <row r="169" spans="2:6">
      <c r="B169" s="99" t="s">
        <v>135</v>
      </c>
      <c r="C169" s="145" t="s">
        <v>136</v>
      </c>
      <c r="D169" s="145"/>
      <c r="E169" s="145"/>
      <c r="F169" s="145"/>
    </row>
    <row r="170" spans="2:6">
      <c r="B170" s="2" t="s">
        <v>137</v>
      </c>
      <c r="C170" s="127" t="s">
        <v>138</v>
      </c>
      <c r="D170" s="127"/>
      <c r="E170" s="127"/>
      <c r="F170" s="127"/>
    </row>
    <row r="171" spans="2:6" ht="30.75" customHeight="1">
      <c r="B171" s="2" t="s">
        <v>139</v>
      </c>
      <c r="C171" s="128" t="s">
        <v>140</v>
      </c>
      <c r="D171" s="128"/>
      <c r="E171" s="128"/>
      <c r="F171" s="128"/>
    </row>
    <row r="172" spans="2:6">
      <c r="B172" s="2" t="s">
        <v>141</v>
      </c>
      <c r="C172" s="127" t="s">
        <v>142</v>
      </c>
      <c r="D172" s="127"/>
      <c r="E172" s="127"/>
      <c r="F172" s="127"/>
    </row>
    <row r="173" spans="2:6" ht="32.25" customHeight="1">
      <c r="B173" s="2" t="s">
        <v>143</v>
      </c>
      <c r="C173" s="128" t="s">
        <v>144</v>
      </c>
      <c r="D173" s="128"/>
      <c r="E173" s="128"/>
      <c r="F173" s="128"/>
    </row>
    <row r="174" spans="2:6">
      <c r="B174" s="2" t="s">
        <v>145</v>
      </c>
      <c r="C174" s="127" t="s">
        <v>146</v>
      </c>
      <c r="D174" s="127"/>
      <c r="E174" s="127"/>
      <c r="F174" s="127"/>
    </row>
    <row r="175" spans="2:6">
      <c r="B175" s="2" t="s">
        <v>147</v>
      </c>
      <c r="C175" s="128" t="s">
        <v>148</v>
      </c>
      <c r="D175" s="128"/>
      <c r="E175" s="128"/>
      <c r="F175" s="128"/>
    </row>
    <row r="176" spans="2:6">
      <c r="B176" s="2" t="s">
        <v>149</v>
      </c>
      <c r="C176" s="127" t="s">
        <v>150</v>
      </c>
      <c r="D176" s="127"/>
      <c r="E176" s="127"/>
      <c r="F176" s="127"/>
    </row>
    <row r="177" spans="2:6">
      <c r="B177" s="2" t="s">
        <v>151</v>
      </c>
      <c r="C177" s="128" t="s">
        <v>152</v>
      </c>
      <c r="D177" s="128"/>
      <c r="E177" s="128"/>
      <c r="F177" s="128"/>
    </row>
    <row r="178" spans="2:6" ht="33" customHeight="1">
      <c r="B178" s="2" t="s">
        <v>153</v>
      </c>
      <c r="C178" s="127" t="s">
        <v>154</v>
      </c>
      <c r="D178" s="127"/>
      <c r="E178" s="127"/>
      <c r="F178" s="127"/>
    </row>
    <row r="179" spans="2:6" ht="33" customHeight="1">
      <c r="B179" s="2" t="s">
        <v>155</v>
      </c>
      <c r="C179" s="128" t="s">
        <v>156</v>
      </c>
      <c r="D179" s="128"/>
      <c r="E179" s="128"/>
      <c r="F179" s="128"/>
    </row>
    <row r="180" spans="2:6" ht="54" customHeight="1">
      <c r="B180" s="2" t="s">
        <v>157</v>
      </c>
      <c r="C180" s="127" t="s">
        <v>158</v>
      </c>
      <c r="D180" s="127"/>
      <c r="E180" s="127"/>
      <c r="F180" s="127"/>
    </row>
    <row r="181" spans="2:6" ht="66" customHeight="1">
      <c r="B181" s="2" t="s">
        <v>159</v>
      </c>
      <c r="C181" s="128" t="s">
        <v>160</v>
      </c>
      <c r="D181" s="128"/>
      <c r="E181" s="128"/>
      <c r="F181" s="128"/>
    </row>
    <row r="182" spans="2:6" ht="86.25" customHeight="1">
      <c r="B182" s="2" t="s">
        <v>161</v>
      </c>
      <c r="C182" s="127" t="s">
        <v>162</v>
      </c>
      <c r="D182" s="127"/>
      <c r="E182" s="127"/>
      <c r="F182" s="127"/>
    </row>
    <row r="183" spans="2:6" ht="66.75" customHeight="1">
      <c r="B183" s="2" t="s">
        <v>163</v>
      </c>
      <c r="C183" s="128" t="s">
        <v>164</v>
      </c>
      <c r="D183" s="128"/>
      <c r="E183" s="128"/>
      <c r="F183" s="128"/>
    </row>
  </sheetData>
  <mergeCells count="151">
    <mergeCell ref="C178:F178"/>
    <mergeCell ref="C179:F179"/>
    <mergeCell ref="C180:F180"/>
    <mergeCell ref="C181:F181"/>
    <mergeCell ref="C182:F182"/>
    <mergeCell ref="C183:F183"/>
    <mergeCell ref="C172:F172"/>
    <mergeCell ref="C173:F173"/>
    <mergeCell ref="C174:F174"/>
    <mergeCell ref="C175:F175"/>
    <mergeCell ref="C176:F176"/>
    <mergeCell ref="C177:F177"/>
    <mergeCell ref="C164:E164"/>
    <mergeCell ref="C165:E165"/>
    <mergeCell ref="B166:E166"/>
    <mergeCell ref="C169:F169"/>
    <mergeCell ref="C170:F170"/>
    <mergeCell ref="C171:F171"/>
    <mergeCell ref="C156:E156"/>
    <mergeCell ref="B157:E157"/>
    <mergeCell ref="B158:E158"/>
    <mergeCell ref="B161:E161"/>
    <mergeCell ref="C162:E162"/>
    <mergeCell ref="C163:E163"/>
    <mergeCell ref="C150:E150"/>
    <mergeCell ref="C151:E151"/>
    <mergeCell ref="C152:E152"/>
    <mergeCell ref="C153:E153"/>
    <mergeCell ref="B154:E154"/>
    <mergeCell ref="C155:E155"/>
    <mergeCell ref="B142:D142"/>
    <mergeCell ref="C143:D143"/>
    <mergeCell ref="B144:D144"/>
    <mergeCell ref="B147:E147"/>
    <mergeCell ref="C148:E148"/>
    <mergeCell ref="C149:E149"/>
    <mergeCell ref="C136:D136"/>
    <mergeCell ref="C137:D137"/>
    <mergeCell ref="C138:D138"/>
    <mergeCell ref="C139:D139"/>
    <mergeCell ref="C140:D140"/>
    <mergeCell ref="C141:D141"/>
    <mergeCell ref="C129:E129"/>
    <mergeCell ref="C130:E130"/>
    <mergeCell ref="C131:E131"/>
    <mergeCell ref="B132:E132"/>
    <mergeCell ref="B134:F134"/>
    <mergeCell ref="C135:D135"/>
    <mergeCell ref="C121:E121"/>
    <mergeCell ref="B122:E122"/>
    <mergeCell ref="C123:E123"/>
    <mergeCell ref="B124:E124"/>
    <mergeCell ref="C127:E127"/>
    <mergeCell ref="C128:E128"/>
    <mergeCell ref="C113:D113"/>
    <mergeCell ref="C114:D114"/>
    <mergeCell ref="B115:D115"/>
    <mergeCell ref="C116:D116"/>
    <mergeCell ref="B117:D117"/>
    <mergeCell ref="C120:E120"/>
    <mergeCell ref="B104:D104"/>
    <mergeCell ref="C108:D108"/>
    <mergeCell ref="C109:D109"/>
    <mergeCell ref="C110:D110"/>
    <mergeCell ref="C111:D111"/>
    <mergeCell ref="C112:D112"/>
    <mergeCell ref="C98:D98"/>
    <mergeCell ref="C99:D99"/>
    <mergeCell ref="C100:D100"/>
    <mergeCell ref="C101:D101"/>
    <mergeCell ref="B102:D102"/>
    <mergeCell ref="C103:D103"/>
    <mergeCell ref="C90:E90"/>
    <mergeCell ref="C91:E91"/>
    <mergeCell ref="B92:E92"/>
    <mergeCell ref="C95:D95"/>
    <mergeCell ref="C96:D96"/>
    <mergeCell ref="C97:D97"/>
    <mergeCell ref="C82:D82"/>
    <mergeCell ref="C83:D83"/>
    <mergeCell ref="C84:D84"/>
    <mergeCell ref="B85:D85"/>
    <mergeCell ref="C88:E88"/>
    <mergeCell ref="C89:E89"/>
    <mergeCell ref="C76:D76"/>
    <mergeCell ref="C77:D77"/>
    <mergeCell ref="C78:D78"/>
    <mergeCell ref="C79:D79"/>
    <mergeCell ref="C80:D80"/>
    <mergeCell ref="C81:D81"/>
    <mergeCell ref="C69:D69"/>
    <mergeCell ref="C70:D70"/>
    <mergeCell ref="B71:D71"/>
    <mergeCell ref="C72:D72"/>
    <mergeCell ref="B73:D73"/>
    <mergeCell ref="B75:F75"/>
    <mergeCell ref="C60:E60"/>
    <mergeCell ref="C61:E61"/>
    <mergeCell ref="C62:E62"/>
    <mergeCell ref="C63:E63"/>
    <mergeCell ref="B64:E64"/>
    <mergeCell ref="C68:D68"/>
    <mergeCell ref="C51:E51"/>
    <mergeCell ref="B53:F53"/>
    <mergeCell ref="B54:E54"/>
    <mergeCell ref="C57:E57"/>
    <mergeCell ref="C58:E58"/>
    <mergeCell ref="C59:E59"/>
    <mergeCell ref="C44:E44"/>
    <mergeCell ref="B46:E46"/>
    <mergeCell ref="C47:E47"/>
    <mergeCell ref="C48:E48"/>
    <mergeCell ref="C49:E49"/>
    <mergeCell ref="C50:E50"/>
    <mergeCell ref="B37:E37"/>
    <mergeCell ref="C38:E38"/>
    <mergeCell ref="C39:E39"/>
    <mergeCell ref="C40:E40"/>
    <mergeCell ref="C41:E41"/>
    <mergeCell ref="B43:E43"/>
    <mergeCell ref="C28:E28"/>
    <mergeCell ref="C29:E29"/>
    <mergeCell ref="B31:D31"/>
    <mergeCell ref="C33:D33"/>
    <mergeCell ref="C34:D34"/>
    <mergeCell ref="C35:D35"/>
    <mergeCell ref="C21:E21"/>
    <mergeCell ref="B23:F23"/>
    <mergeCell ref="C24:E24"/>
    <mergeCell ref="C25:E25"/>
    <mergeCell ref="C26:E26"/>
    <mergeCell ref="C27:E27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allowBlank="1" showInputMessage="1" showErrorMessage="1" errorTitle="Erro na inserção de dados." error="O percentual máximo de lucro é de 7,20%, conforme estudos realizados pela Auditoria Interna do MPU." sqref="F48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1">
      <formula1>2</formula1>
      <formula2>5</formula2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49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0">
      <formula1>3</formula1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169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1198.8699999999999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1198.8699999999999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83.37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187</v>
      </c>
      <c r="D42" s="125"/>
      <c r="E42" s="125"/>
      <c r="F42" s="53">
        <v>2.0699999999999998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>
        <v>23.61</v>
      </c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3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1198.8699999999999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1198.8699999999999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99.87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33.33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133.19999999999999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49.03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182.23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239.77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29.97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35.97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17.98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11.99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7.19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2.4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95.91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441.18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148.07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879.77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20.14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1.56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0.84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4.68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1.68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0.24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29.14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10.67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39.81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99.87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26.61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0.96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0.48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0.6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128.52000000000001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47.24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175.76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83.37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2.0699999999999998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23.61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109.05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160.72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229.49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295.56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22.21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102.51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170.84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685.77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252.36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938.13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1198.8699999999999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1503.18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39.81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175.76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109.05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390.21</v>
      </c>
    </row>
    <row r="158" spans="2:6">
      <c r="B158" s="130" t="s">
        <v>66</v>
      </c>
      <c r="C158" s="130"/>
      <c r="D158" s="130"/>
      <c r="E158" s="130"/>
      <c r="F158" s="62">
        <f>SUM(F151:F157)</f>
        <v>3416.88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295.56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252.36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3964.8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11894.4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170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2397.73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2397.73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175.21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19.48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/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1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2397.73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2397.73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199.73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66.66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266.39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98.07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364.46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479.55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59.94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71.930000000000007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35.97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23.98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14.39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4.8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191.82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882.38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76.14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807.84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40.28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3.12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1.68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9.35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3.36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0.48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58.27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21.34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79.61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199.73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53.23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1.92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0.96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1.2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257.04000000000002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94.47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351.51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175.21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19.48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0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194.69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269.64999999999998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385.05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495.9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37.26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171.99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286.64999999999998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1150.5999999999999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423.42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1574.02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2397.73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2054.6799999999998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79.61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351.51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194.69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654.70000000000005</v>
      </c>
    </row>
    <row r="158" spans="2:6">
      <c r="B158" s="130" t="s">
        <v>66</v>
      </c>
      <c r="C158" s="130"/>
      <c r="D158" s="130"/>
      <c r="E158" s="130"/>
      <c r="F158" s="62">
        <f>SUM(F151:F157)</f>
        <v>5732.92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495.9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423.42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6652.24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6652.24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topLeftCell="A4" zoomScale="115" zoomScaleNormal="100" zoomScaleSheetLayoutView="115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195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194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11" t="s">
        <v>12</v>
      </c>
      <c r="D12" s="152" t="s">
        <v>199</v>
      </c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198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3"/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v>1770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8" t="s">
        <v>34</v>
      </c>
      <c r="D32" s="108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58" t="s">
        <v>197</v>
      </c>
      <c r="D36" s="158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41</v>
      </c>
      <c r="D40" s="125"/>
      <c r="E40" s="125"/>
      <c r="F40" s="53">
        <v>63.28</v>
      </c>
    </row>
    <row r="41" spans="2:6" s="4" customFormat="1">
      <c r="B41" s="30" t="s">
        <v>11</v>
      </c>
      <c r="C41" s="136" t="s">
        <v>168</v>
      </c>
      <c r="D41" s="137"/>
      <c r="E41" s="138"/>
      <c r="F41" s="53">
        <v>48.89</v>
      </c>
    </row>
    <row r="42" spans="2:6" s="4" customFormat="1" ht="15.95" customHeight="1">
      <c r="B42" s="30" t="s">
        <v>13</v>
      </c>
      <c r="C42" s="129" t="s">
        <v>42</v>
      </c>
      <c r="D42" s="129"/>
      <c r="E42" s="129"/>
      <c r="F42" s="53">
        <v>402.28</v>
      </c>
    </row>
    <row r="43" spans="2:6" s="4" customFormat="1" ht="15.95" customHeight="1">
      <c r="B43" s="30" t="s">
        <v>15</v>
      </c>
      <c r="C43" s="125" t="s">
        <v>43</v>
      </c>
      <c r="D43" s="125"/>
      <c r="E43" s="125"/>
      <c r="F43" s="53">
        <v>77.209999999999994</v>
      </c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117">
        <v>1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1770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1770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10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147.44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49.21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196.65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72.39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269.04000000000002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354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44.25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53.1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26.55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17.7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10.62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3.54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141.6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651.36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113.8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 ht="16.5" customHeight="1">
      <c r="B96" s="159" t="s">
        <v>59</v>
      </c>
      <c r="C96" s="159"/>
      <c r="D96" s="159"/>
      <c r="E96" s="159"/>
      <c r="F96" s="55">
        <f>SUM(F91:F95)</f>
        <v>845.5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10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29.74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2.2999999999999998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1.24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6.9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2.48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0.35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43.01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15.75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58.76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10"/>
      <c r="D110" s="84"/>
      <c r="E110" s="87"/>
      <c r="F110" s="87"/>
    </row>
    <row r="111" spans="2:6" s="4" customFormat="1" ht="15.95" customHeight="1">
      <c r="B111" s="80" t="s">
        <v>96</v>
      </c>
      <c r="C111" s="110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147.44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39.29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1.42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0.71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0.89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189.75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69.739999999999995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259.49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10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10"/>
      <c r="D130" s="110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63.28</v>
      </c>
    </row>
    <row r="133" spans="2:6">
      <c r="B133" s="30" t="s">
        <v>11</v>
      </c>
      <c r="C133" s="136" t="s">
        <v>168</v>
      </c>
      <c r="D133" s="137"/>
      <c r="E133" s="138"/>
      <c r="F133" s="41">
        <f>F41</f>
        <v>48.89</v>
      </c>
    </row>
    <row r="134" spans="2:6">
      <c r="B134" s="30" t="s">
        <v>13</v>
      </c>
      <c r="C134" s="129" t="s">
        <v>42</v>
      </c>
      <c r="D134" s="129"/>
      <c r="E134" s="129"/>
      <c r="F134" s="67">
        <f>F42</f>
        <v>402.28</v>
      </c>
    </row>
    <row r="135" spans="2:6">
      <c r="B135" s="30" t="s">
        <v>15</v>
      </c>
      <c r="C135" s="125" t="s">
        <v>43</v>
      </c>
      <c r="D135" s="125"/>
      <c r="E135" s="125"/>
      <c r="F135" s="41">
        <f>F43</f>
        <v>77.209999999999994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591.66</v>
      </c>
    </row>
    <row r="137" spans="2:6">
      <c r="B137" s="20"/>
      <c r="C137" s="15"/>
      <c r="D137" s="22"/>
      <c r="E137" s="15"/>
      <c r="F137" s="23"/>
    </row>
    <row r="138" spans="2:6" ht="16.5" customHeight="1">
      <c r="B138" s="167" t="s">
        <v>109</v>
      </c>
      <c r="C138" s="167"/>
      <c r="D138" s="167"/>
      <c r="E138" s="167"/>
      <c r="F138" s="167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v>5.31</v>
      </c>
      <c r="F140" s="67">
        <f>E140%*($F$66+$F$75+$F$87+$F$96+$F$128+$F$108+$F$121+$F$136)</f>
        <v>236.07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337.1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434.14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32.619999999999997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150.57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250.95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1007.31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370.69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1378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1770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1765.9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58.76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259.49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591.66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573.16999999999996</v>
      </c>
    </row>
    <row r="158" spans="2:6">
      <c r="B158" s="130" t="s">
        <v>66</v>
      </c>
      <c r="C158" s="130"/>
      <c r="D158" s="130"/>
      <c r="E158" s="130"/>
      <c r="F158" s="62">
        <f>SUM(F151:F157)</f>
        <v>5018.9799999999996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434.14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370.69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5823.81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5823.81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109" t="s">
        <v>135</v>
      </c>
      <c r="C173" s="174" t="s">
        <v>136</v>
      </c>
      <c r="D173" s="175"/>
      <c r="E173" s="175"/>
      <c r="F173" s="176"/>
    </row>
    <row r="174" spans="2:6" ht="16.5" customHeight="1">
      <c r="B174" s="2" t="s">
        <v>137</v>
      </c>
      <c r="C174" s="171" t="s">
        <v>138</v>
      </c>
      <c r="D174" s="172"/>
      <c r="E174" s="172"/>
      <c r="F174" s="173"/>
    </row>
    <row r="175" spans="2:6" ht="30.75" customHeight="1">
      <c r="B175" s="2" t="s">
        <v>139</v>
      </c>
      <c r="C175" s="168" t="s">
        <v>140</v>
      </c>
      <c r="D175" s="169"/>
      <c r="E175" s="169"/>
      <c r="F175" s="170"/>
    </row>
    <row r="176" spans="2:6" ht="16.5" customHeight="1">
      <c r="B176" s="2" t="s">
        <v>141</v>
      </c>
      <c r="C176" s="171" t="s">
        <v>142</v>
      </c>
      <c r="D176" s="172"/>
      <c r="E176" s="172"/>
      <c r="F176" s="173"/>
    </row>
    <row r="177" spans="2:6" ht="32.25" customHeight="1">
      <c r="B177" s="2" t="s">
        <v>143</v>
      </c>
      <c r="C177" s="168" t="s">
        <v>144</v>
      </c>
      <c r="D177" s="169"/>
      <c r="E177" s="169"/>
      <c r="F177" s="170"/>
    </row>
    <row r="178" spans="2:6" ht="16.5" customHeight="1">
      <c r="B178" s="2" t="s">
        <v>145</v>
      </c>
      <c r="C178" s="171" t="s">
        <v>146</v>
      </c>
      <c r="D178" s="172"/>
      <c r="E178" s="172"/>
      <c r="F178" s="173"/>
    </row>
    <row r="179" spans="2:6" ht="16.5" customHeight="1">
      <c r="B179" s="2" t="s">
        <v>147</v>
      </c>
      <c r="C179" s="168" t="s">
        <v>148</v>
      </c>
      <c r="D179" s="169"/>
      <c r="E179" s="169"/>
      <c r="F179" s="170"/>
    </row>
    <row r="180" spans="2:6" ht="16.5" customHeight="1">
      <c r="B180" s="2" t="s">
        <v>149</v>
      </c>
      <c r="C180" s="171" t="s">
        <v>150</v>
      </c>
      <c r="D180" s="172"/>
      <c r="E180" s="172"/>
      <c r="F180" s="173"/>
    </row>
    <row r="181" spans="2:6" ht="16.5" customHeight="1">
      <c r="B181" s="2" t="s">
        <v>151</v>
      </c>
      <c r="C181" s="168" t="s">
        <v>152</v>
      </c>
      <c r="D181" s="169"/>
      <c r="E181" s="169"/>
      <c r="F181" s="170"/>
    </row>
    <row r="182" spans="2:6" ht="33" customHeight="1">
      <c r="B182" s="2" t="s">
        <v>153</v>
      </c>
      <c r="C182" s="171" t="s">
        <v>154</v>
      </c>
      <c r="D182" s="172"/>
      <c r="E182" s="172"/>
      <c r="F182" s="173"/>
    </row>
    <row r="183" spans="2:6" ht="33" customHeight="1">
      <c r="B183" s="2" t="s">
        <v>155</v>
      </c>
      <c r="C183" s="168" t="s">
        <v>156</v>
      </c>
      <c r="D183" s="169"/>
      <c r="E183" s="169"/>
      <c r="F183" s="170"/>
    </row>
    <row r="184" spans="2:6" ht="54" customHeight="1">
      <c r="B184" s="2" t="s">
        <v>157</v>
      </c>
      <c r="C184" s="171" t="s">
        <v>158</v>
      </c>
      <c r="D184" s="172"/>
      <c r="E184" s="172"/>
      <c r="F184" s="173"/>
    </row>
    <row r="185" spans="2:6" ht="66" customHeight="1">
      <c r="B185" s="2" t="s">
        <v>159</v>
      </c>
      <c r="C185" s="168" t="s">
        <v>160</v>
      </c>
      <c r="D185" s="169"/>
      <c r="E185" s="169"/>
      <c r="F185" s="170"/>
    </row>
    <row r="186" spans="2:6" ht="86.25" customHeight="1">
      <c r="B186" s="2" t="s">
        <v>161</v>
      </c>
      <c r="C186" s="171" t="s">
        <v>162</v>
      </c>
      <c r="D186" s="172"/>
      <c r="E186" s="172"/>
      <c r="F186" s="173"/>
    </row>
    <row r="187" spans="2:6" ht="66.75" customHeight="1">
      <c r="B187" s="2" t="s">
        <v>163</v>
      </c>
      <c r="C187" s="168" t="s">
        <v>164</v>
      </c>
      <c r="D187" s="169"/>
      <c r="E187" s="169"/>
      <c r="F187" s="170"/>
    </row>
  </sheetData>
  <mergeCells count="155">
    <mergeCell ref="C174:F174"/>
    <mergeCell ref="C184:F184"/>
    <mergeCell ref="C185:F185"/>
    <mergeCell ref="C186:F186"/>
    <mergeCell ref="C187:F187"/>
    <mergeCell ref="C178:F178"/>
    <mergeCell ref="C179:F179"/>
    <mergeCell ref="C180:F180"/>
    <mergeCell ref="C181:F181"/>
    <mergeCell ref="C182:F182"/>
    <mergeCell ref="C183:F183"/>
    <mergeCell ref="C144:D144"/>
    <mergeCell ref="C175:F175"/>
    <mergeCell ref="C176:F176"/>
    <mergeCell ref="C177:F177"/>
    <mergeCell ref="B148:D148"/>
    <mergeCell ref="B151:E151"/>
    <mergeCell ref="C152:E152"/>
    <mergeCell ref="C153:E153"/>
    <mergeCell ref="C154:E154"/>
    <mergeCell ref="C155:E155"/>
    <mergeCell ref="C156:E156"/>
    <mergeCell ref="C157:E157"/>
    <mergeCell ref="B158:E158"/>
    <mergeCell ref="C159:E159"/>
    <mergeCell ref="C160:E160"/>
    <mergeCell ref="B161:E161"/>
    <mergeCell ref="B162:E162"/>
    <mergeCell ref="B165:E165"/>
    <mergeCell ref="C166:E166"/>
    <mergeCell ref="C167:E167"/>
    <mergeCell ref="C168:E168"/>
    <mergeCell ref="C169:E169"/>
    <mergeCell ref="B170:E170"/>
    <mergeCell ref="C173:F173"/>
    <mergeCell ref="C115:D115"/>
    <mergeCell ref="C145:D145"/>
    <mergeCell ref="B146:D146"/>
    <mergeCell ref="C147:D147"/>
    <mergeCell ref="B119:D119"/>
    <mergeCell ref="C120:D120"/>
    <mergeCell ref="B121:D121"/>
    <mergeCell ref="C124:E124"/>
    <mergeCell ref="C125:E125"/>
    <mergeCell ref="B126:E126"/>
    <mergeCell ref="C127:E127"/>
    <mergeCell ref="B128:E128"/>
    <mergeCell ref="C131:E131"/>
    <mergeCell ref="C132:E132"/>
    <mergeCell ref="C133:E133"/>
    <mergeCell ref="C134:E134"/>
    <mergeCell ref="C135:E135"/>
    <mergeCell ref="B136:E136"/>
    <mergeCell ref="B138:F138"/>
    <mergeCell ref="C139:D139"/>
    <mergeCell ref="C140:D140"/>
    <mergeCell ref="C141:D141"/>
    <mergeCell ref="C142:D142"/>
    <mergeCell ref="C143:D143"/>
    <mergeCell ref="C84:D84"/>
    <mergeCell ref="C116:D116"/>
    <mergeCell ref="C117:D117"/>
    <mergeCell ref="C118:D118"/>
    <mergeCell ref="C90:E90"/>
    <mergeCell ref="C91:E91"/>
    <mergeCell ref="C92:E92"/>
    <mergeCell ref="C93:E93"/>
    <mergeCell ref="C94:E94"/>
    <mergeCell ref="C95:E95"/>
    <mergeCell ref="B96:E96"/>
    <mergeCell ref="C99:D99"/>
    <mergeCell ref="C100:D100"/>
    <mergeCell ref="C101:D101"/>
    <mergeCell ref="C102:D102"/>
    <mergeCell ref="C103:D103"/>
    <mergeCell ref="C104:D104"/>
    <mergeCell ref="C105:D105"/>
    <mergeCell ref="B106:D106"/>
    <mergeCell ref="C107:D107"/>
    <mergeCell ref="B108:D108"/>
    <mergeCell ref="C112:D112"/>
    <mergeCell ref="C113:D113"/>
    <mergeCell ref="C114:D114"/>
    <mergeCell ref="C53:E53"/>
    <mergeCell ref="C85:D85"/>
    <mergeCell ref="C86:D86"/>
    <mergeCell ref="B87:D87"/>
    <mergeCell ref="C60:E60"/>
    <mergeCell ref="C61:E61"/>
    <mergeCell ref="C62:E62"/>
    <mergeCell ref="C63:E63"/>
    <mergeCell ref="C64:E64"/>
    <mergeCell ref="C65:E65"/>
    <mergeCell ref="B66:E66"/>
    <mergeCell ref="C70:D70"/>
    <mergeCell ref="C71:D71"/>
    <mergeCell ref="C72:D72"/>
    <mergeCell ref="B73:D73"/>
    <mergeCell ref="C74:D74"/>
    <mergeCell ref="B75:D75"/>
    <mergeCell ref="B77:F77"/>
    <mergeCell ref="C78:D78"/>
    <mergeCell ref="C79:D79"/>
    <mergeCell ref="C80:D80"/>
    <mergeCell ref="C81:D81"/>
    <mergeCell ref="C82:D82"/>
    <mergeCell ref="C83:D83"/>
    <mergeCell ref="C24:E24"/>
    <mergeCell ref="B55:F55"/>
    <mergeCell ref="B56:E56"/>
    <mergeCell ref="C59:E59"/>
    <mergeCell ref="C28:E28"/>
    <mergeCell ref="C29:E29"/>
    <mergeCell ref="B31:D31"/>
    <mergeCell ref="C33:D33"/>
    <mergeCell ref="C34:D34"/>
    <mergeCell ref="C35:D35"/>
    <mergeCell ref="C36:D36"/>
    <mergeCell ref="C37:D37"/>
    <mergeCell ref="B39:E39"/>
    <mergeCell ref="C40:E40"/>
    <mergeCell ref="C41:E41"/>
    <mergeCell ref="C42:E42"/>
    <mergeCell ref="C43:E43"/>
    <mergeCell ref="B45:E45"/>
    <mergeCell ref="C46:E46"/>
    <mergeCell ref="B48:E48"/>
    <mergeCell ref="C49:E49"/>
    <mergeCell ref="C50:E50"/>
    <mergeCell ref="C51:E51"/>
    <mergeCell ref="C52:E52"/>
    <mergeCell ref="C25:E25"/>
    <mergeCell ref="C26:E26"/>
    <mergeCell ref="C27:E27"/>
    <mergeCell ref="B1:F1"/>
    <mergeCell ref="B2:D2"/>
    <mergeCell ref="E2:F2"/>
    <mergeCell ref="B4:F4"/>
    <mergeCell ref="B6:F6"/>
    <mergeCell ref="B7:C7"/>
    <mergeCell ref="D7:F7"/>
    <mergeCell ref="B8:C8"/>
    <mergeCell ref="D8:E8"/>
    <mergeCell ref="B10:F10"/>
    <mergeCell ref="C11:E11"/>
    <mergeCell ref="D12:F12"/>
    <mergeCell ref="C13:E13"/>
    <mergeCell ref="C14:E14"/>
    <mergeCell ref="C17:D17"/>
    <mergeCell ref="E17:F17"/>
    <mergeCell ref="D18:F18"/>
    <mergeCell ref="D19:F19"/>
    <mergeCell ref="D20:F20"/>
    <mergeCell ref="C21:E21"/>
    <mergeCell ref="B23:F23"/>
  </mergeCells>
  <dataValidations count="5"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  <ignoredErrors>
    <ignoredError sqref="F9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7"/>
  <sheetViews>
    <sheetView view="pageBreakPreview" zoomScale="112" zoomScaleNormal="100" zoomScaleSheetLayoutView="112" workbookViewId="0">
      <selection activeCell="E35" sqref="E35"/>
    </sheetView>
  </sheetViews>
  <sheetFormatPr defaultRowHeight="16.5"/>
  <cols>
    <col min="1" max="1" width="8" style="8" customWidth="1"/>
    <col min="2" max="2" width="52.5703125" style="28" customWidth="1"/>
    <col min="3" max="3" width="9.85546875" style="28" customWidth="1"/>
    <col min="4" max="4" width="13.5703125" style="28" customWidth="1"/>
    <col min="5" max="5" width="16.28515625" style="28" customWidth="1"/>
    <col min="6" max="6" width="9.140625" style="8"/>
    <col min="7" max="7" width="0.28515625" style="8" customWidth="1"/>
    <col min="8" max="16384" width="9.140625" style="8"/>
  </cols>
  <sheetData>
    <row r="1" spans="1:5" s="3" customFormat="1" ht="20.25">
      <c r="A1" s="146" t="s">
        <v>0</v>
      </c>
      <c r="B1" s="146"/>
      <c r="C1" s="146"/>
      <c r="D1" s="146"/>
      <c r="E1" s="146"/>
    </row>
    <row r="2" spans="1:5" s="3" customFormat="1" ht="20.25">
      <c r="A2" s="146" t="s">
        <v>195</v>
      </c>
      <c r="B2" s="146"/>
      <c r="C2" s="146"/>
      <c r="D2" s="146" t="s">
        <v>200</v>
      </c>
      <c r="E2" s="146"/>
    </row>
    <row r="3" spans="1:5" s="4" customFormat="1" ht="9" customHeight="1">
      <c r="A3" s="8"/>
      <c r="B3" s="8"/>
      <c r="C3" s="8"/>
      <c r="D3" s="8"/>
      <c r="E3" s="8"/>
    </row>
    <row r="4" spans="1:5" s="4" customFormat="1" ht="26.25">
      <c r="A4" s="149" t="s">
        <v>1</v>
      </c>
      <c r="B4" s="149"/>
      <c r="C4" s="149"/>
      <c r="D4" s="149"/>
      <c r="E4" s="149"/>
    </row>
    <row r="5" spans="1:5" s="4" customFormat="1" ht="9" customHeight="1">
      <c r="A5" s="8"/>
      <c r="B5" s="8"/>
      <c r="C5" s="8"/>
      <c r="D5" s="8"/>
      <c r="E5" s="8"/>
    </row>
    <row r="6" spans="1:5" s="4" customFormat="1" ht="15.95" customHeight="1">
      <c r="A6" s="150" t="s">
        <v>2</v>
      </c>
      <c r="B6" s="150"/>
      <c r="C6" s="150"/>
      <c r="D6" s="150"/>
      <c r="E6" s="150"/>
    </row>
    <row r="7" spans="1:5" s="4" customFormat="1" ht="15.95" customHeight="1">
      <c r="A7" s="147" t="s">
        <v>3</v>
      </c>
      <c r="B7" s="147"/>
      <c r="C7" s="154" t="s">
        <v>194</v>
      </c>
      <c r="D7" s="154"/>
      <c r="E7" s="154"/>
    </row>
    <row r="8" spans="1:5" s="4" customFormat="1" ht="15.75" customHeight="1">
      <c r="A8" s="155" t="s">
        <v>4</v>
      </c>
      <c r="B8" s="155"/>
      <c r="C8" s="156" t="s">
        <v>5</v>
      </c>
      <c r="D8" s="156"/>
      <c r="E8" s="29" t="s">
        <v>6</v>
      </c>
    </row>
    <row r="9" spans="1:5" s="4" customFormat="1" ht="8.25" customHeight="1">
      <c r="B9" s="5"/>
      <c r="C9" s="6"/>
      <c r="D9" s="6"/>
      <c r="E9" s="7"/>
    </row>
    <row r="10" spans="1:5" s="4" customFormat="1" ht="15.75" customHeight="1">
      <c r="A10" s="151" t="s">
        <v>7</v>
      </c>
      <c r="B10" s="151"/>
      <c r="C10" s="151"/>
      <c r="D10" s="151"/>
      <c r="E10" s="151"/>
    </row>
    <row r="11" spans="1:5" s="4" customFormat="1" ht="18" customHeight="1">
      <c r="A11" s="30" t="s">
        <v>8</v>
      </c>
      <c r="B11" s="147" t="s">
        <v>9</v>
      </c>
      <c r="C11" s="147"/>
      <c r="D11" s="147"/>
      <c r="E11" s="31" t="s">
        <v>10</v>
      </c>
    </row>
    <row r="12" spans="1:5" s="4" customFormat="1" ht="15.95" customHeight="1">
      <c r="A12" s="1" t="s">
        <v>11</v>
      </c>
      <c r="B12" s="111" t="s">
        <v>12</v>
      </c>
      <c r="C12" s="152" t="s">
        <v>193</v>
      </c>
      <c r="D12" s="152"/>
      <c r="E12" s="152"/>
    </row>
    <row r="13" spans="1:5" s="4" customFormat="1" ht="18.75" customHeight="1">
      <c r="A13" s="30" t="s">
        <v>13</v>
      </c>
      <c r="B13" s="147" t="s">
        <v>14</v>
      </c>
      <c r="C13" s="147"/>
      <c r="D13" s="147"/>
      <c r="E13" s="29" t="s">
        <v>202</v>
      </c>
    </row>
    <row r="14" spans="1:5" s="4" customFormat="1" ht="15.95" customHeight="1">
      <c r="A14" s="33" t="s">
        <v>15</v>
      </c>
      <c r="B14" s="148" t="s">
        <v>16</v>
      </c>
      <c r="C14" s="148"/>
      <c r="D14" s="148"/>
      <c r="E14" s="34">
        <v>12</v>
      </c>
    </row>
    <row r="15" spans="1:5" s="4" customFormat="1" ht="9" customHeight="1">
      <c r="A15" s="8"/>
      <c r="B15" s="8"/>
      <c r="C15" s="8"/>
      <c r="D15" s="8"/>
      <c r="E15" s="8"/>
    </row>
    <row r="16" spans="1:5" s="4" customFormat="1" ht="25.5">
      <c r="A16" s="35" t="s">
        <v>192</v>
      </c>
      <c r="B16" s="8"/>
      <c r="C16" s="8"/>
      <c r="D16" s="8"/>
      <c r="E16" s="8"/>
    </row>
    <row r="17" spans="1:5" s="4" customFormat="1">
      <c r="A17" s="30">
        <v>1</v>
      </c>
      <c r="B17" s="158" t="s">
        <v>17</v>
      </c>
      <c r="C17" s="158"/>
      <c r="D17" s="153"/>
      <c r="E17" s="153"/>
    </row>
    <row r="18" spans="1:5" s="4" customFormat="1">
      <c r="A18" s="30">
        <v>2</v>
      </c>
      <c r="B18" s="36" t="s">
        <v>18</v>
      </c>
      <c r="C18" s="153" t="s">
        <v>191</v>
      </c>
      <c r="D18" s="153"/>
      <c r="E18" s="153"/>
    </row>
    <row r="19" spans="1:5" s="4" customFormat="1" ht="15.95" customHeight="1">
      <c r="A19" s="30">
        <v>3</v>
      </c>
      <c r="B19" s="37" t="s">
        <v>19</v>
      </c>
      <c r="C19" s="157"/>
      <c r="D19" s="153"/>
      <c r="E19" s="153"/>
    </row>
    <row r="20" spans="1:5" s="4" customFormat="1" ht="15" customHeight="1">
      <c r="A20" s="30">
        <v>4</v>
      </c>
      <c r="B20" s="36" t="s">
        <v>20</v>
      </c>
      <c r="C20" s="153"/>
      <c r="D20" s="153"/>
      <c r="E20" s="153"/>
    </row>
    <row r="21" spans="1:5" s="4" customFormat="1" ht="15" customHeight="1">
      <c r="A21" s="30">
        <v>5</v>
      </c>
      <c r="B21" s="158" t="s">
        <v>21</v>
      </c>
      <c r="C21" s="158"/>
      <c r="D21" s="158"/>
      <c r="E21" s="31">
        <v>43466</v>
      </c>
    </row>
    <row r="22" spans="1:5" s="4" customFormat="1" ht="12" customHeight="1">
      <c r="A22" s="38"/>
      <c r="B22" s="39"/>
      <c r="C22" s="39"/>
      <c r="D22" s="39"/>
      <c r="E22" s="40"/>
    </row>
    <row r="23" spans="1:5" s="4" customFormat="1" ht="15" customHeight="1">
      <c r="A23" s="161" t="s">
        <v>22</v>
      </c>
      <c r="B23" s="161"/>
      <c r="C23" s="161"/>
      <c r="D23" s="161"/>
      <c r="E23" s="161"/>
    </row>
    <row r="24" spans="1:5" s="4" customFormat="1" ht="15" customHeight="1">
      <c r="A24" s="30" t="s">
        <v>8</v>
      </c>
      <c r="B24" s="140" t="s">
        <v>23</v>
      </c>
      <c r="C24" s="140"/>
      <c r="D24" s="140"/>
      <c r="E24" s="44">
        <v>1198.8699999999999</v>
      </c>
    </row>
    <row r="25" spans="1:5" s="4" customFormat="1" ht="15" customHeight="1">
      <c r="A25" s="1" t="s">
        <v>11</v>
      </c>
      <c r="B25" s="129" t="s">
        <v>24</v>
      </c>
      <c r="C25" s="129"/>
      <c r="D25" s="129"/>
      <c r="E25" s="45"/>
    </row>
    <row r="26" spans="1:5" s="4" customFormat="1" ht="15" customHeight="1">
      <c r="A26" s="1" t="s">
        <v>13</v>
      </c>
      <c r="B26" s="125" t="s">
        <v>25</v>
      </c>
      <c r="C26" s="125"/>
      <c r="D26" s="125"/>
      <c r="E26" s="45"/>
    </row>
    <row r="27" spans="1:5" s="4" customFormat="1" ht="15" customHeight="1">
      <c r="A27" s="1" t="s">
        <v>15</v>
      </c>
      <c r="B27" s="129" t="s">
        <v>26</v>
      </c>
      <c r="C27" s="129"/>
      <c r="D27" s="129"/>
      <c r="E27" s="44">
        <v>998</v>
      </c>
    </row>
    <row r="28" spans="1:5" s="4" customFormat="1" ht="15.95" customHeight="1">
      <c r="A28" s="1" t="s">
        <v>27</v>
      </c>
      <c r="B28" s="125" t="s">
        <v>28</v>
      </c>
      <c r="C28" s="125"/>
      <c r="D28" s="125"/>
      <c r="E28" s="45"/>
    </row>
    <row r="29" spans="1:5" s="4" customFormat="1" ht="15.95" customHeight="1">
      <c r="A29" s="1" t="s">
        <v>29</v>
      </c>
      <c r="B29" s="136" t="s">
        <v>30</v>
      </c>
      <c r="C29" s="137"/>
      <c r="D29" s="138"/>
      <c r="E29" s="44"/>
    </row>
    <row r="30" spans="1:5" s="4" customFormat="1" ht="12" customHeight="1">
      <c r="A30" s="9"/>
      <c r="B30" s="9"/>
      <c r="C30" s="9"/>
      <c r="D30" s="10"/>
      <c r="E30" s="11"/>
    </row>
    <row r="31" spans="1:5" s="4" customFormat="1" ht="15.95" customHeight="1">
      <c r="A31" s="163" t="s">
        <v>31</v>
      </c>
      <c r="B31" s="164"/>
      <c r="C31" s="164"/>
      <c r="D31" s="46" t="s">
        <v>32</v>
      </c>
      <c r="E31" s="47" t="s">
        <v>33</v>
      </c>
    </row>
    <row r="32" spans="1:5" s="4" customFormat="1" ht="15.95" customHeight="1">
      <c r="A32" s="48" t="s">
        <v>8</v>
      </c>
      <c r="B32" s="108" t="s">
        <v>34</v>
      </c>
      <c r="C32" s="108"/>
      <c r="D32" s="65" t="s">
        <v>35</v>
      </c>
      <c r="E32" s="49">
        <v>22</v>
      </c>
    </row>
    <row r="33" spans="1:5" s="4" customFormat="1" ht="15.95" customHeight="1">
      <c r="A33" s="48" t="s">
        <v>11</v>
      </c>
      <c r="B33" s="135" t="s">
        <v>36</v>
      </c>
      <c r="C33" s="135"/>
      <c r="D33" s="74" t="s">
        <v>37</v>
      </c>
      <c r="E33" s="50">
        <v>10</v>
      </c>
    </row>
    <row r="34" spans="1:5" s="4" customFormat="1" ht="15.95" customHeight="1">
      <c r="A34" s="48" t="s">
        <v>13</v>
      </c>
      <c r="B34" s="158" t="s">
        <v>38</v>
      </c>
      <c r="C34" s="158"/>
      <c r="D34" s="65" t="s">
        <v>37</v>
      </c>
      <c r="E34" s="50">
        <v>32.700000000000003</v>
      </c>
    </row>
    <row r="35" spans="1:5" s="4" customFormat="1" ht="15.95" customHeight="1">
      <c r="A35" s="48" t="s">
        <v>15</v>
      </c>
      <c r="B35" s="135" t="s">
        <v>189</v>
      </c>
      <c r="C35" s="135"/>
      <c r="D35" s="74" t="s">
        <v>35</v>
      </c>
      <c r="E35" s="114">
        <v>0</v>
      </c>
    </row>
    <row r="36" spans="1:5" s="4" customFormat="1" ht="15.95" customHeight="1">
      <c r="A36" s="48" t="s">
        <v>27</v>
      </c>
      <c r="B36" s="108" t="s">
        <v>188</v>
      </c>
      <c r="C36" s="108"/>
      <c r="D36" s="65" t="s">
        <v>35</v>
      </c>
      <c r="E36" s="114">
        <v>10.3</v>
      </c>
    </row>
    <row r="37" spans="1:5" s="4" customFormat="1" ht="15.95" customHeight="1">
      <c r="A37" s="48" t="s">
        <v>29</v>
      </c>
      <c r="B37" s="135" t="s">
        <v>190</v>
      </c>
      <c r="C37" s="135"/>
      <c r="D37" s="74" t="s">
        <v>35</v>
      </c>
      <c r="E37" s="114">
        <v>2</v>
      </c>
    </row>
    <row r="38" spans="1:5" s="4" customFormat="1" ht="12" customHeight="1">
      <c r="A38" s="9"/>
      <c r="B38" s="9"/>
      <c r="C38" s="9"/>
      <c r="D38" s="10"/>
      <c r="E38" s="11"/>
    </row>
    <row r="39" spans="1:5" s="4" customFormat="1" ht="15.95" customHeight="1">
      <c r="A39" s="132" t="s">
        <v>39</v>
      </c>
      <c r="B39" s="132"/>
      <c r="C39" s="132"/>
      <c r="D39" s="132"/>
      <c r="E39" s="52" t="s">
        <v>40</v>
      </c>
    </row>
    <row r="40" spans="1:5" s="4" customFormat="1">
      <c r="A40" s="30" t="s">
        <v>8</v>
      </c>
      <c r="B40" s="125" t="s">
        <v>41</v>
      </c>
      <c r="C40" s="125"/>
      <c r="D40" s="125"/>
      <c r="E40" s="53">
        <v>87.92</v>
      </c>
    </row>
    <row r="41" spans="1:5" s="4" customFormat="1" ht="15.95" customHeight="1">
      <c r="A41" s="30" t="s">
        <v>11</v>
      </c>
      <c r="B41" s="129" t="s">
        <v>42</v>
      </c>
      <c r="C41" s="129"/>
      <c r="D41" s="129"/>
      <c r="E41" s="53">
        <v>205.07</v>
      </c>
    </row>
    <row r="42" spans="1:5" s="4" customFormat="1" ht="15.95" customHeight="1">
      <c r="A42" s="30" t="s">
        <v>13</v>
      </c>
      <c r="B42" s="125" t="s">
        <v>43</v>
      </c>
      <c r="C42" s="125"/>
      <c r="D42" s="125"/>
      <c r="E42" s="53">
        <v>11.91</v>
      </c>
    </row>
    <row r="43" spans="1:5" s="4" customFormat="1" ht="15.95" customHeight="1">
      <c r="A43" s="30" t="s">
        <v>15</v>
      </c>
      <c r="B43" s="136" t="s">
        <v>168</v>
      </c>
      <c r="C43" s="137"/>
      <c r="D43" s="138"/>
      <c r="E43" s="53">
        <v>19.34</v>
      </c>
    </row>
    <row r="44" spans="1:5" s="4" customFormat="1" ht="12" customHeight="1">
      <c r="A44" s="9"/>
      <c r="B44" s="9"/>
      <c r="C44" s="9"/>
      <c r="D44" s="10"/>
      <c r="E44" s="11"/>
    </row>
    <row r="45" spans="1:5" s="4" customFormat="1" ht="15.95" customHeight="1">
      <c r="A45" s="132" t="s">
        <v>44</v>
      </c>
      <c r="B45" s="132"/>
      <c r="C45" s="132"/>
      <c r="D45" s="132"/>
      <c r="E45" s="52" t="s">
        <v>45</v>
      </c>
    </row>
    <row r="46" spans="1:5" s="4" customFormat="1">
      <c r="A46" s="30" t="s">
        <v>8</v>
      </c>
      <c r="B46" s="136" t="s">
        <v>30</v>
      </c>
      <c r="C46" s="137"/>
      <c r="D46" s="138"/>
      <c r="E46" s="93"/>
    </row>
    <row r="47" spans="1:5" s="4" customFormat="1" ht="12" customHeight="1">
      <c r="A47" s="9"/>
      <c r="B47" s="9"/>
      <c r="C47" s="9"/>
      <c r="D47" s="10"/>
      <c r="E47" s="11"/>
    </row>
    <row r="48" spans="1:5" s="4" customFormat="1" ht="15.95" customHeight="1">
      <c r="A48" s="132" t="s">
        <v>46</v>
      </c>
      <c r="B48" s="132"/>
      <c r="C48" s="132"/>
      <c r="D48" s="132"/>
      <c r="E48" s="52" t="s">
        <v>45</v>
      </c>
    </row>
    <row r="49" spans="1:5" s="4" customFormat="1">
      <c r="A49" s="30" t="s">
        <v>8</v>
      </c>
      <c r="B49" s="125" t="s">
        <v>47</v>
      </c>
      <c r="C49" s="125"/>
      <c r="D49" s="125"/>
      <c r="E49" s="93">
        <v>5.31</v>
      </c>
    </row>
    <row r="50" spans="1:5" s="4" customFormat="1">
      <c r="A50" s="30" t="s">
        <v>11</v>
      </c>
      <c r="B50" s="125" t="s">
        <v>48</v>
      </c>
      <c r="C50" s="125"/>
      <c r="D50" s="125"/>
      <c r="E50" s="93">
        <v>7.2</v>
      </c>
    </row>
    <row r="51" spans="1:5" s="79" customFormat="1">
      <c r="A51" s="30" t="s">
        <v>13</v>
      </c>
      <c r="B51" s="125" t="s">
        <v>49</v>
      </c>
      <c r="C51" s="125"/>
      <c r="D51" s="125"/>
      <c r="E51" s="93">
        <v>0.65</v>
      </c>
    </row>
    <row r="52" spans="1:5" s="79" customFormat="1">
      <c r="A52" s="30" t="s">
        <v>15</v>
      </c>
      <c r="B52" s="125" t="s">
        <v>50</v>
      </c>
      <c r="C52" s="125"/>
      <c r="D52" s="125"/>
      <c r="E52" s="93">
        <v>3</v>
      </c>
    </row>
    <row r="53" spans="1:5" s="79" customFormat="1">
      <c r="A53" s="30" t="s">
        <v>27</v>
      </c>
      <c r="B53" s="125" t="s">
        <v>51</v>
      </c>
      <c r="C53" s="125"/>
      <c r="D53" s="125"/>
      <c r="E53" s="93">
        <v>5</v>
      </c>
    </row>
    <row r="54" spans="1:5">
      <c r="A54" s="14"/>
      <c r="B54" s="15"/>
      <c r="C54" s="15"/>
      <c r="D54" s="15"/>
      <c r="E54" s="16"/>
    </row>
    <row r="55" spans="1:5" ht="30" customHeight="1">
      <c r="A55" s="139" t="s">
        <v>52</v>
      </c>
      <c r="B55" s="139"/>
      <c r="C55" s="139"/>
      <c r="D55" s="139"/>
      <c r="E55" s="139"/>
    </row>
    <row r="56" spans="1:5" s="79" customFormat="1">
      <c r="A56" s="132" t="s">
        <v>211</v>
      </c>
      <c r="B56" s="132"/>
      <c r="C56" s="132"/>
      <c r="D56" s="132"/>
      <c r="E56" s="98">
        <v>1</v>
      </c>
    </row>
    <row r="57" spans="1:5" ht="25.5">
      <c r="A57" s="17"/>
      <c r="B57" s="3"/>
      <c r="C57" s="18"/>
      <c r="D57" s="13"/>
      <c r="E57" s="13"/>
    </row>
    <row r="58" spans="1:5">
      <c r="A58" s="80" t="s">
        <v>53</v>
      </c>
      <c r="B58" s="81"/>
      <c r="C58" s="81"/>
      <c r="D58" s="78"/>
      <c r="E58" s="78"/>
    </row>
    <row r="59" spans="1:5">
      <c r="A59" s="1">
        <v>1</v>
      </c>
      <c r="B59" s="131" t="s">
        <v>22</v>
      </c>
      <c r="C59" s="131"/>
      <c r="D59" s="131"/>
      <c r="E59" s="54" t="s">
        <v>40</v>
      </c>
    </row>
    <row r="60" spans="1:5">
      <c r="A60" s="1" t="s">
        <v>8</v>
      </c>
      <c r="B60" s="140" t="s">
        <v>54</v>
      </c>
      <c r="C60" s="140"/>
      <c r="D60" s="140"/>
      <c r="E60" s="43">
        <f>E24</f>
        <v>1198.8699999999999</v>
      </c>
    </row>
    <row r="61" spans="1:5" ht="15.75" customHeight="1">
      <c r="A61" s="1" t="s">
        <v>11</v>
      </c>
      <c r="B61" s="129" t="s">
        <v>55</v>
      </c>
      <c r="C61" s="129"/>
      <c r="D61" s="129"/>
      <c r="E61" s="75">
        <f>IF(E25*E24&gt;E26*E27,E25%*$E$60,0)</f>
        <v>0</v>
      </c>
    </row>
    <row r="62" spans="1:5" ht="15.75" customHeight="1">
      <c r="A62" s="1" t="s">
        <v>13</v>
      </c>
      <c r="B62" s="125" t="s">
        <v>56</v>
      </c>
      <c r="C62" s="125"/>
      <c r="D62" s="125"/>
      <c r="E62" s="43">
        <f>IF(E26*E27&gt;E25*E24,E27%*$E$26,0)</f>
        <v>0</v>
      </c>
    </row>
    <row r="63" spans="1:5">
      <c r="A63" s="1" t="s">
        <v>15</v>
      </c>
      <c r="B63" s="134" t="s">
        <v>57</v>
      </c>
      <c r="C63" s="134"/>
      <c r="D63" s="134"/>
      <c r="E63" s="75">
        <f>IF(E61&gt;E62,(($E$60+E61)/220)*7*15.2*E28%,(($E$60+E62)/220)*7*15.2*E28%)</f>
        <v>0</v>
      </c>
    </row>
    <row r="64" spans="1:5">
      <c r="A64" s="1" t="s">
        <v>27</v>
      </c>
      <c r="B64" s="125" t="s">
        <v>58</v>
      </c>
      <c r="C64" s="125"/>
      <c r="D64" s="125"/>
      <c r="E64" s="43">
        <f>IF(E61&gt;E62,((E60+E61)/220)*((60-52.5)/52.5)*7*15.2*E28%,((E60+E62)/220)*((60-52.5)/52.5)*7*15.2*E28%)</f>
        <v>0</v>
      </c>
    </row>
    <row r="65" spans="1:5" s="4" customFormat="1">
      <c r="A65" s="1" t="s">
        <v>29</v>
      </c>
      <c r="B65" s="133" t="str">
        <f>B29</f>
        <v>Outros (Especificar)</v>
      </c>
      <c r="C65" s="134"/>
      <c r="D65" s="134"/>
      <c r="E65" s="75">
        <f>E29</f>
        <v>0</v>
      </c>
    </row>
    <row r="66" spans="1:5" s="79" customFormat="1" ht="21" customHeight="1">
      <c r="A66" s="159" t="s">
        <v>59</v>
      </c>
      <c r="B66" s="159"/>
      <c r="C66" s="159"/>
      <c r="D66" s="159"/>
      <c r="E66" s="55">
        <f>SUM(E60:E65)</f>
        <v>1198.8699999999999</v>
      </c>
    </row>
    <row r="67" spans="1:5" s="79" customFormat="1">
      <c r="A67" s="12"/>
      <c r="B67" s="12"/>
      <c r="C67" s="12"/>
      <c r="D67" s="19"/>
      <c r="E67" s="19"/>
    </row>
    <row r="68" spans="1:5">
      <c r="A68" s="80" t="s">
        <v>60</v>
      </c>
      <c r="B68" s="81"/>
      <c r="C68" s="81"/>
      <c r="D68" s="82"/>
      <c r="E68" s="82"/>
    </row>
    <row r="69" spans="1:5">
      <c r="A69" s="80" t="s">
        <v>61</v>
      </c>
      <c r="B69" s="110"/>
      <c r="C69" s="84"/>
      <c r="D69" s="85"/>
      <c r="E69" s="85"/>
    </row>
    <row r="70" spans="1:5">
      <c r="A70" s="1" t="s">
        <v>62</v>
      </c>
      <c r="B70" s="132" t="s">
        <v>63</v>
      </c>
      <c r="C70" s="132"/>
      <c r="D70" s="54" t="s">
        <v>45</v>
      </c>
      <c r="E70" s="54" t="s">
        <v>40</v>
      </c>
    </row>
    <row r="71" spans="1:5" s="21" customFormat="1">
      <c r="A71" s="1" t="s">
        <v>8</v>
      </c>
      <c r="B71" s="125" t="s">
        <v>64</v>
      </c>
      <c r="C71" s="125"/>
      <c r="D71" s="66">
        <f>(1/12)*100</f>
        <v>8.33</v>
      </c>
      <c r="E71" s="67">
        <f>D71%*$E$66</f>
        <v>99.87</v>
      </c>
    </row>
    <row r="72" spans="1:5" s="21" customFormat="1">
      <c r="A72" s="2" t="s">
        <v>11</v>
      </c>
      <c r="B72" s="129" t="s">
        <v>65</v>
      </c>
      <c r="C72" s="129"/>
      <c r="D72" s="76">
        <f>(1/3)/12*100</f>
        <v>2.78</v>
      </c>
      <c r="E72" s="41">
        <f>D72%*$E$66</f>
        <v>33.33</v>
      </c>
    </row>
    <row r="73" spans="1:5" s="21" customFormat="1">
      <c r="A73" s="132" t="s">
        <v>66</v>
      </c>
      <c r="B73" s="132"/>
      <c r="C73" s="132"/>
      <c r="D73" s="56">
        <f>SUM(D71:D72)</f>
        <v>11.11</v>
      </c>
      <c r="E73" s="57">
        <f>SUM(E71:E72)</f>
        <v>133.19999999999999</v>
      </c>
    </row>
    <row r="74" spans="1:5" s="21" customFormat="1">
      <c r="A74" s="2" t="s">
        <v>13</v>
      </c>
      <c r="B74" s="162" t="s">
        <v>67</v>
      </c>
      <c r="C74" s="162"/>
      <c r="D74" s="76">
        <f>D87*D73%</f>
        <v>4.09</v>
      </c>
      <c r="E74" s="41">
        <f>D74%*$E$66</f>
        <v>49.03</v>
      </c>
    </row>
    <row r="75" spans="1:5" s="79" customFormat="1">
      <c r="A75" s="132" t="s">
        <v>59</v>
      </c>
      <c r="B75" s="132"/>
      <c r="C75" s="132"/>
      <c r="D75" s="56">
        <f>D73+D74</f>
        <v>15.2</v>
      </c>
      <c r="E75" s="58">
        <f>E73+E74</f>
        <v>182.23</v>
      </c>
    </row>
    <row r="76" spans="1:5" s="21" customFormat="1" ht="33" customHeight="1">
      <c r="A76" s="94"/>
      <c r="B76" s="94"/>
      <c r="C76" s="94"/>
      <c r="D76" s="95"/>
      <c r="E76" s="96"/>
    </row>
    <row r="77" spans="1:5" ht="16.5" customHeight="1">
      <c r="A77" s="177" t="s">
        <v>68</v>
      </c>
      <c r="B77" s="177"/>
      <c r="C77" s="177"/>
      <c r="D77" s="177"/>
      <c r="E77" s="177"/>
    </row>
    <row r="78" spans="1:5" s="4" customFormat="1">
      <c r="A78" s="1" t="s">
        <v>69</v>
      </c>
      <c r="B78" s="142" t="s">
        <v>70</v>
      </c>
      <c r="C78" s="142"/>
      <c r="D78" s="54" t="s">
        <v>45</v>
      </c>
      <c r="E78" s="54" t="s">
        <v>40</v>
      </c>
    </row>
    <row r="79" spans="1:5" s="4" customFormat="1">
      <c r="A79" s="1" t="s">
        <v>8</v>
      </c>
      <c r="B79" s="125" t="s">
        <v>71</v>
      </c>
      <c r="C79" s="125"/>
      <c r="D79" s="66">
        <v>20</v>
      </c>
      <c r="E79" s="67">
        <f t="shared" ref="E79:E86" si="0">D79%*$E$66</f>
        <v>239.77</v>
      </c>
    </row>
    <row r="80" spans="1:5" s="4" customFormat="1">
      <c r="A80" s="2" t="s">
        <v>11</v>
      </c>
      <c r="B80" s="129" t="s">
        <v>72</v>
      </c>
      <c r="C80" s="129"/>
      <c r="D80" s="77">
        <v>2.5</v>
      </c>
      <c r="E80" s="41">
        <f t="shared" si="0"/>
        <v>29.97</v>
      </c>
    </row>
    <row r="81" spans="1:5" s="4" customFormat="1">
      <c r="A81" s="2" t="s">
        <v>13</v>
      </c>
      <c r="B81" s="125" t="s">
        <v>73</v>
      </c>
      <c r="C81" s="125"/>
      <c r="D81" s="66">
        <v>3</v>
      </c>
      <c r="E81" s="67">
        <f t="shared" si="0"/>
        <v>35.97</v>
      </c>
    </row>
    <row r="82" spans="1:5" s="4" customFormat="1">
      <c r="A82" s="2" t="s">
        <v>15</v>
      </c>
      <c r="B82" s="129" t="s">
        <v>74</v>
      </c>
      <c r="C82" s="129"/>
      <c r="D82" s="76">
        <v>1.5</v>
      </c>
      <c r="E82" s="41">
        <f t="shared" si="0"/>
        <v>17.98</v>
      </c>
    </row>
    <row r="83" spans="1:5" s="4" customFormat="1">
      <c r="A83" s="2" t="s">
        <v>27</v>
      </c>
      <c r="B83" s="125" t="s">
        <v>75</v>
      </c>
      <c r="C83" s="125"/>
      <c r="D83" s="66">
        <v>1</v>
      </c>
      <c r="E83" s="67">
        <f t="shared" si="0"/>
        <v>11.99</v>
      </c>
    </row>
    <row r="84" spans="1:5">
      <c r="A84" s="2" t="s">
        <v>29</v>
      </c>
      <c r="B84" s="129" t="s">
        <v>76</v>
      </c>
      <c r="C84" s="129"/>
      <c r="D84" s="77">
        <v>0.6</v>
      </c>
      <c r="E84" s="41">
        <f t="shared" si="0"/>
        <v>7.19</v>
      </c>
    </row>
    <row r="85" spans="1:5">
      <c r="A85" s="2" t="s">
        <v>77</v>
      </c>
      <c r="B85" s="125" t="s">
        <v>78</v>
      </c>
      <c r="C85" s="125"/>
      <c r="D85" s="66">
        <v>0.2</v>
      </c>
      <c r="E85" s="67">
        <f t="shared" si="0"/>
        <v>2.4</v>
      </c>
    </row>
    <row r="86" spans="1:5" s="21" customFormat="1">
      <c r="A86" s="2" t="s">
        <v>79</v>
      </c>
      <c r="B86" s="129" t="s">
        <v>80</v>
      </c>
      <c r="C86" s="129"/>
      <c r="D86" s="77">
        <v>8</v>
      </c>
      <c r="E86" s="41">
        <f t="shared" si="0"/>
        <v>95.91</v>
      </c>
    </row>
    <row r="87" spans="1:5" s="79" customFormat="1" ht="15.75" customHeight="1">
      <c r="A87" s="132" t="s">
        <v>59</v>
      </c>
      <c r="B87" s="132"/>
      <c r="C87" s="132"/>
      <c r="D87" s="56">
        <f>SUM(D79:D86)</f>
        <v>36.799999999999997</v>
      </c>
      <c r="E87" s="58">
        <f>SUM(E79:E86)</f>
        <v>441.18</v>
      </c>
    </row>
    <row r="88" spans="1:5" ht="15.75" customHeight="1">
      <c r="A88" s="94"/>
      <c r="B88" s="94"/>
      <c r="C88" s="94"/>
      <c r="D88" s="95"/>
      <c r="E88" s="96"/>
    </row>
    <row r="89" spans="1:5">
      <c r="A89" s="80" t="s">
        <v>81</v>
      </c>
      <c r="B89" s="86"/>
      <c r="C89" s="86"/>
      <c r="D89" s="86"/>
      <c r="E89" s="86"/>
    </row>
    <row r="90" spans="1:5" s="21" customFormat="1">
      <c r="A90" s="1" t="s">
        <v>82</v>
      </c>
      <c r="B90" s="131" t="s">
        <v>83</v>
      </c>
      <c r="C90" s="131"/>
      <c r="D90" s="131"/>
      <c r="E90" s="54" t="s">
        <v>40</v>
      </c>
    </row>
    <row r="91" spans="1:5" s="21" customFormat="1">
      <c r="A91" s="30" t="s">
        <v>8</v>
      </c>
      <c r="B91" s="125" t="s">
        <v>84</v>
      </c>
      <c r="C91" s="125"/>
      <c r="D91" s="125"/>
      <c r="E91" s="67">
        <f>IF(((E33*E32)-(6%*$E$24))&gt;0,((E33*E32)-(6%*$E$24)),0)</f>
        <v>148.07</v>
      </c>
    </row>
    <row r="92" spans="1:5" s="21" customFormat="1" ht="15" customHeight="1">
      <c r="A92" s="30" t="s">
        <v>11</v>
      </c>
      <c r="B92" s="129" t="s">
        <v>85</v>
      </c>
      <c r="C92" s="129"/>
      <c r="D92" s="129"/>
      <c r="E92" s="41">
        <f>E34*E32</f>
        <v>719.4</v>
      </c>
    </row>
    <row r="93" spans="1:5" s="21" customFormat="1" ht="13.5" customHeight="1">
      <c r="A93" s="1" t="s">
        <v>13</v>
      </c>
      <c r="B93" s="140" t="s">
        <v>189</v>
      </c>
      <c r="C93" s="140"/>
      <c r="D93" s="140" t="s">
        <v>35</v>
      </c>
      <c r="E93" s="44">
        <f>E35</f>
        <v>0</v>
      </c>
    </row>
    <row r="94" spans="1:5" s="21" customFormat="1" ht="13.5" customHeight="1">
      <c r="A94" s="1" t="s">
        <v>15</v>
      </c>
      <c r="B94" s="129" t="s">
        <v>188</v>
      </c>
      <c r="C94" s="129"/>
      <c r="D94" s="129" t="s">
        <v>35</v>
      </c>
      <c r="E94" s="44">
        <f>E36</f>
        <v>10.3</v>
      </c>
    </row>
    <row r="95" spans="1:5" s="21" customFormat="1" ht="13.5" customHeight="1">
      <c r="A95" s="30" t="s">
        <v>27</v>
      </c>
      <c r="B95" s="125" t="str">
        <f>B37</f>
        <v>Auxílio-funeral/seguro de vida</v>
      </c>
      <c r="C95" s="125"/>
      <c r="D95" s="125"/>
      <c r="E95" s="67">
        <f>E37</f>
        <v>2</v>
      </c>
    </row>
    <row r="96" spans="1:5" s="79" customFormat="1">
      <c r="A96" s="159" t="s">
        <v>59</v>
      </c>
      <c r="B96" s="159"/>
      <c r="C96" s="159"/>
      <c r="D96" s="159"/>
      <c r="E96" s="55">
        <f>SUM(E91:E95)</f>
        <v>879.77</v>
      </c>
    </row>
    <row r="97" spans="1:5" s="21" customFormat="1" ht="15" customHeight="1">
      <c r="A97" s="12"/>
      <c r="B97" s="12"/>
      <c r="C97" s="12"/>
      <c r="D97" s="19"/>
      <c r="E97" s="19"/>
    </row>
    <row r="98" spans="1:5" s="21" customFormat="1">
      <c r="A98" s="80" t="s">
        <v>86</v>
      </c>
      <c r="B98" s="110"/>
      <c r="C98" s="84"/>
      <c r="D98" s="85"/>
      <c r="E98" s="85"/>
    </row>
    <row r="99" spans="1:5" s="21" customFormat="1">
      <c r="A99" s="1">
        <v>3</v>
      </c>
      <c r="B99" s="132" t="s">
        <v>87</v>
      </c>
      <c r="C99" s="132"/>
      <c r="D99" s="54" t="s">
        <v>45</v>
      </c>
      <c r="E99" s="54" t="s">
        <v>40</v>
      </c>
    </row>
    <row r="100" spans="1:5" s="4" customFormat="1">
      <c r="A100" s="1" t="s">
        <v>8</v>
      </c>
      <c r="B100" s="125" t="s">
        <v>88</v>
      </c>
      <c r="C100" s="125"/>
      <c r="D100" s="66">
        <f>20.19%*1/12*100</f>
        <v>1.68</v>
      </c>
      <c r="E100" s="67">
        <f t="shared" ref="E100:E105" si="1">D100%*$E$66</f>
        <v>20.14</v>
      </c>
    </row>
    <row r="101" spans="1:5" s="21" customFormat="1">
      <c r="A101" s="2" t="s">
        <v>11</v>
      </c>
      <c r="B101" s="129" t="s">
        <v>89</v>
      </c>
      <c r="C101" s="129"/>
      <c r="D101" s="77">
        <f>D86%*D100</f>
        <v>0.13</v>
      </c>
      <c r="E101" s="41">
        <f t="shared" si="1"/>
        <v>1.56</v>
      </c>
    </row>
    <row r="102" spans="1:5" s="4" customFormat="1">
      <c r="A102" s="2" t="s">
        <v>13</v>
      </c>
      <c r="B102" s="125" t="s">
        <v>90</v>
      </c>
      <c r="C102" s="125"/>
      <c r="D102" s="66">
        <f>D100%*(40%+10%)*D86%*100</f>
        <v>7.0000000000000007E-2</v>
      </c>
      <c r="E102" s="67">
        <f t="shared" si="1"/>
        <v>0.84</v>
      </c>
    </row>
    <row r="103" spans="1:5" s="4" customFormat="1">
      <c r="A103" s="2" t="s">
        <v>15</v>
      </c>
      <c r="B103" s="129" t="s">
        <v>91</v>
      </c>
      <c r="C103" s="129"/>
      <c r="D103" s="77">
        <f>20.19%*(7/30)/12*100</f>
        <v>0.39</v>
      </c>
      <c r="E103" s="41">
        <f t="shared" si="1"/>
        <v>4.68</v>
      </c>
    </row>
    <row r="104" spans="1:5" s="4" customFormat="1">
      <c r="A104" s="2" t="s">
        <v>27</v>
      </c>
      <c r="B104" s="125" t="s">
        <v>92</v>
      </c>
      <c r="C104" s="125"/>
      <c r="D104" s="66">
        <f>D103%*D87</f>
        <v>0.14000000000000001</v>
      </c>
      <c r="E104" s="67">
        <f t="shared" si="1"/>
        <v>1.68</v>
      </c>
    </row>
    <row r="105" spans="1:5" s="4" customFormat="1">
      <c r="A105" s="2" t="s">
        <v>29</v>
      </c>
      <c r="B105" s="129" t="s">
        <v>93</v>
      </c>
      <c r="C105" s="129"/>
      <c r="D105" s="77">
        <f>D103%*(40%+10%)*D86%*100</f>
        <v>0.02</v>
      </c>
      <c r="E105" s="41">
        <f t="shared" si="1"/>
        <v>0.24</v>
      </c>
    </row>
    <row r="106" spans="1:5" s="4" customFormat="1" ht="15.95" customHeight="1">
      <c r="A106" s="132" t="s">
        <v>66</v>
      </c>
      <c r="B106" s="132"/>
      <c r="C106" s="132"/>
      <c r="D106" s="56">
        <f>ROUNDDOWN(SUM(D100:D105),2)</f>
        <v>2.4300000000000002</v>
      </c>
      <c r="E106" s="57">
        <f>SUM(E100:E105)</f>
        <v>29.14</v>
      </c>
    </row>
    <row r="107" spans="1:5" s="4" customFormat="1">
      <c r="A107" s="2" t="s">
        <v>77</v>
      </c>
      <c r="B107" s="129" t="s">
        <v>94</v>
      </c>
      <c r="C107" s="129"/>
      <c r="D107" s="76">
        <f>D87*D106%</f>
        <v>0.89</v>
      </c>
      <c r="E107" s="41">
        <f>D107%*$E$66</f>
        <v>10.67</v>
      </c>
    </row>
    <row r="108" spans="1:5" s="86" customFormat="1" ht="15.95" customHeight="1">
      <c r="A108" s="130" t="s">
        <v>59</v>
      </c>
      <c r="B108" s="130"/>
      <c r="C108" s="130"/>
      <c r="D108" s="59">
        <f>SUM(D106:D107)</f>
        <v>3.32</v>
      </c>
      <c r="E108" s="60">
        <f>SUM(E106:E107)</f>
        <v>39.81</v>
      </c>
    </row>
    <row r="109" spans="1:5" s="86" customFormat="1" ht="15.95" customHeight="1">
      <c r="A109" s="12"/>
      <c r="B109" s="12"/>
      <c r="C109" s="12"/>
      <c r="D109" s="19"/>
      <c r="E109" s="19"/>
    </row>
    <row r="110" spans="1:5" s="4" customFormat="1">
      <c r="A110" s="80" t="s">
        <v>95</v>
      </c>
      <c r="B110" s="110"/>
      <c r="C110" s="84"/>
      <c r="D110" s="87"/>
      <c r="E110" s="87"/>
    </row>
    <row r="111" spans="1:5" s="4" customFormat="1" ht="15.95" customHeight="1">
      <c r="A111" s="80" t="s">
        <v>96</v>
      </c>
      <c r="B111" s="110"/>
      <c r="C111" s="84"/>
      <c r="D111" s="85"/>
      <c r="E111" s="85"/>
    </row>
    <row r="112" spans="1:5" s="4" customFormat="1" ht="15.95" customHeight="1">
      <c r="A112" s="1" t="s">
        <v>97</v>
      </c>
      <c r="B112" s="130" t="s">
        <v>44</v>
      </c>
      <c r="C112" s="130"/>
      <c r="D112" s="54" t="s">
        <v>45</v>
      </c>
      <c r="E112" s="54" t="s">
        <v>40</v>
      </c>
    </row>
    <row r="113" spans="1:5" s="4" customFormat="1" ht="15.95" customHeight="1">
      <c r="A113" s="2" t="s">
        <v>8</v>
      </c>
      <c r="B113" s="125" t="s">
        <v>98</v>
      </c>
      <c r="C113" s="125"/>
      <c r="D113" s="66">
        <f>(1/12)*100</f>
        <v>8.33</v>
      </c>
      <c r="E113" s="67">
        <f t="shared" ref="E113:E118" si="2">D113%*$E$66</f>
        <v>99.87</v>
      </c>
    </row>
    <row r="114" spans="1:5" s="4" customFormat="1">
      <c r="A114" s="2" t="s">
        <v>11</v>
      </c>
      <c r="B114" s="129" t="s">
        <v>44</v>
      </c>
      <c r="C114" s="129"/>
      <c r="D114" s="77">
        <f>(8/30)/12*100</f>
        <v>2.2200000000000002</v>
      </c>
      <c r="E114" s="41">
        <f t="shared" si="2"/>
        <v>26.61</v>
      </c>
    </row>
    <row r="115" spans="1:5" s="4" customFormat="1">
      <c r="A115" s="2" t="s">
        <v>13</v>
      </c>
      <c r="B115" s="125" t="s">
        <v>99</v>
      </c>
      <c r="C115" s="125"/>
      <c r="D115" s="66">
        <f>(((20/30)/12)*1.5%)*100</f>
        <v>0.08</v>
      </c>
      <c r="E115" s="67">
        <f t="shared" si="2"/>
        <v>0.96</v>
      </c>
    </row>
    <row r="116" spans="1:5" s="4" customFormat="1">
      <c r="A116" s="2" t="s">
        <v>15</v>
      </c>
      <c r="B116" s="129" t="s">
        <v>100</v>
      </c>
      <c r="C116" s="129"/>
      <c r="D116" s="77">
        <f>(15/30)/12*0.86%*100</f>
        <v>0.04</v>
      </c>
      <c r="E116" s="41">
        <f t="shared" si="2"/>
        <v>0.48</v>
      </c>
    </row>
    <row r="117" spans="1:5" s="4" customFormat="1">
      <c r="A117" s="2" t="s">
        <v>27</v>
      </c>
      <c r="B117" s="125" t="s">
        <v>101</v>
      </c>
      <c r="C117" s="125"/>
      <c r="D117" s="66">
        <f>((6/12)*36.8%*62.2%*81.2%*((1.86/31))/12)*100</f>
        <v>0.05</v>
      </c>
      <c r="E117" s="67">
        <f t="shared" si="2"/>
        <v>0.6</v>
      </c>
    </row>
    <row r="118" spans="1:5" s="4" customFormat="1">
      <c r="A118" s="2" t="s">
        <v>29</v>
      </c>
      <c r="B118" s="143" t="str">
        <f>B46</f>
        <v>Outros (Especificar)</v>
      </c>
      <c r="C118" s="129"/>
      <c r="D118" s="92">
        <f>$E$46</f>
        <v>0</v>
      </c>
      <c r="E118" s="41">
        <f t="shared" si="2"/>
        <v>0</v>
      </c>
    </row>
    <row r="119" spans="1:5" s="4" customFormat="1" ht="15.75" customHeight="1">
      <c r="A119" s="132" t="s">
        <v>66</v>
      </c>
      <c r="B119" s="132"/>
      <c r="C119" s="132"/>
      <c r="D119" s="56">
        <f>SUM(D113:D118)</f>
        <v>10.72</v>
      </c>
      <c r="E119" s="57">
        <f>SUM(E113:E118)</f>
        <v>128.52000000000001</v>
      </c>
    </row>
    <row r="120" spans="1:5" s="21" customFormat="1">
      <c r="A120" s="2" t="s">
        <v>77</v>
      </c>
      <c r="B120" s="129" t="s">
        <v>102</v>
      </c>
      <c r="C120" s="129"/>
      <c r="D120" s="76">
        <f>ROUNDDOWN(D87*D119%,2)</f>
        <v>3.94</v>
      </c>
      <c r="E120" s="41">
        <f>D120%*$E$66</f>
        <v>47.24</v>
      </c>
    </row>
    <row r="121" spans="1:5" s="86" customFormat="1" ht="15" customHeight="1">
      <c r="A121" s="130" t="s">
        <v>59</v>
      </c>
      <c r="B121" s="130"/>
      <c r="C121" s="130"/>
      <c r="D121" s="59">
        <f>SUM(D119:D120)</f>
        <v>14.66</v>
      </c>
      <c r="E121" s="61">
        <f>SUM(E119:E120)</f>
        <v>175.76</v>
      </c>
    </row>
    <row r="122" spans="1:5" s="4" customFormat="1">
      <c r="A122" s="94"/>
      <c r="B122" s="94"/>
      <c r="C122" s="94"/>
      <c r="D122" s="95"/>
      <c r="E122" s="96"/>
    </row>
    <row r="123" spans="1:5" s="4" customFormat="1">
      <c r="A123" s="80" t="s">
        <v>103</v>
      </c>
      <c r="B123" s="110"/>
      <c r="C123" s="84"/>
      <c r="D123" s="85"/>
      <c r="E123" s="85"/>
    </row>
    <row r="124" spans="1:5" s="4" customFormat="1">
      <c r="A124" s="1" t="s">
        <v>104</v>
      </c>
      <c r="B124" s="132" t="s">
        <v>105</v>
      </c>
      <c r="C124" s="132"/>
      <c r="D124" s="132"/>
      <c r="E124" s="54" t="s">
        <v>40</v>
      </c>
    </row>
    <row r="125" spans="1:5" s="4" customFormat="1">
      <c r="A125" s="1" t="s">
        <v>8</v>
      </c>
      <c r="B125" s="125" t="s">
        <v>106</v>
      </c>
      <c r="C125" s="125"/>
      <c r="D125" s="125"/>
      <c r="E125" s="43">
        <f>IF(E32=15,((E66)/220)*(1+50%)*15,0)</f>
        <v>0</v>
      </c>
    </row>
    <row r="126" spans="1:5" s="4" customFormat="1">
      <c r="A126" s="132" t="s">
        <v>66</v>
      </c>
      <c r="B126" s="132"/>
      <c r="C126" s="132"/>
      <c r="D126" s="132"/>
      <c r="E126" s="57">
        <f>SUM(E125)</f>
        <v>0</v>
      </c>
    </row>
    <row r="127" spans="1:5">
      <c r="A127" s="2" t="s">
        <v>11</v>
      </c>
      <c r="B127" s="125" t="s">
        <v>107</v>
      </c>
      <c r="C127" s="125"/>
      <c r="D127" s="125"/>
      <c r="E127" s="67">
        <f>D87%*$E$126</f>
        <v>0</v>
      </c>
    </row>
    <row r="128" spans="1:5" s="79" customFormat="1">
      <c r="A128" s="132" t="s">
        <v>59</v>
      </c>
      <c r="B128" s="132"/>
      <c r="C128" s="132"/>
      <c r="D128" s="132"/>
      <c r="E128" s="58">
        <f>SUM(E126:E127)</f>
        <v>0</v>
      </c>
    </row>
    <row r="129" spans="1:5" ht="15.75" customHeight="1">
      <c r="A129" s="20"/>
      <c r="B129" s="15"/>
      <c r="C129" s="22"/>
      <c r="D129" s="15"/>
      <c r="E129" s="23"/>
    </row>
    <row r="130" spans="1:5">
      <c r="A130" s="80" t="s">
        <v>108</v>
      </c>
      <c r="B130" s="110"/>
      <c r="C130" s="110"/>
      <c r="D130" s="85"/>
      <c r="E130" s="85"/>
    </row>
    <row r="131" spans="1:5">
      <c r="A131" s="1">
        <v>5</v>
      </c>
      <c r="B131" s="131" t="s">
        <v>39</v>
      </c>
      <c r="C131" s="131"/>
      <c r="D131" s="131"/>
      <c r="E131" s="54" t="s">
        <v>40</v>
      </c>
    </row>
    <row r="132" spans="1:5">
      <c r="A132" s="30" t="s">
        <v>8</v>
      </c>
      <c r="B132" s="125" t="s">
        <v>41</v>
      </c>
      <c r="C132" s="125"/>
      <c r="D132" s="125"/>
      <c r="E132" s="67">
        <f>E40</f>
        <v>87.92</v>
      </c>
    </row>
    <row r="133" spans="1:5">
      <c r="A133" s="30" t="s">
        <v>11</v>
      </c>
      <c r="B133" s="129" t="s">
        <v>42</v>
      </c>
      <c r="C133" s="129"/>
      <c r="D133" s="129"/>
      <c r="E133" s="41">
        <f>E41</f>
        <v>205.07</v>
      </c>
    </row>
    <row r="134" spans="1:5">
      <c r="A134" s="30" t="s">
        <v>13</v>
      </c>
      <c r="B134" s="125" t="s">
        <v>43</v>
      </c>
      <c r="C134" s="125"/>
      <c r="D134" s="125"/>
      <c r="E134" s="67">
        <f>E42</f>
        <v>11.91</v>
      </c>
    </row>
    <row r="135" spans="1:5">
      <c r="A135" s="30" t="s">
        <v>15</v>
      </c>
      <c r="B135" s="143" t="str">
        <f>B43</f>
        <v>EPI</v>
      </c>
      <c r="C135" s="129"/>
      <c r="D135" s="129"/>
      <c r="E135" s="41">
        <f>E43</f>
        <v>19.34</v>
      </c>
    </row>
    <row r="136" spans="1:5" s="79" customFormat="1" ht="15" customHeight="1">
      <c r="A136" s="159" t="s">
        <v>59</v>
      </c>
      <c r="B136" s="159"/>
      <c r="C136" s="159"/>
      <c r="D136" s="159"/>
      <c r="E136" s="55">
        <f>SUM(E132:E135)</f>
        <v>324.24</v>
      </c>
    </row>
    <row r="137" spans="1:5">
      <c r="A137" s="20"/>
      <c r="B137" s="15"/>
      <c r="C137" s="22"/>
      <c r="D137" s="15"/>
      <c r="E137" s="23"/>
    </row>
    <row r="138" spans="1:5" ht="16.5" customHeight="1">
      <c r="A138" s="167" t="s">
        <v>109</v>
      </c>
      <c r="B138" s="167"/>
      <c r="C138" s="167"/>
      <c r="D138" s="167"/>
      <c r="E138" s="167"/>
    </row>
    <row r="139" spans="1:5" ht="15.75" customHeight="1">
      <c r="A139" s="1">
        <v>6</v>
      </c>
      <c r="B139" s="132" t="s">
        <v>46</v>
      </c>
      <c r="C139" s="132"/>
      <c r="D139" s="54" t="s">
        <v>45</v>
      </c>
      <c r="E139" s="54" t="s">
        <v>40</v>
      </c>
    </row>
    <row r="140" spans="1:5">
      <c r="A140" s="1" t="s">
        <v>8</v>
      </c>
      <c r="B140" s="125" t="s">
        <v>47</v>
      </c>
      <c r="C140" s="125"/>
      <c r="D140" s="68">
        <f>$E$49</f>
        <v>5.31</v>
      </c>
      <c r="E140" s="67">
        <f>D140%*($E$66+$E$75+$E$87+$E$96+$E$128+$E$108+$E$121+$E$136)</f>
        <v>172.14</v>
      </c>
    </row>
    <row r="141" spans="1:5" ht="15.75" customHeight="1">
      <c r="A141" s="2" t="s">
        <v>11</v>
      </c>
      <c r="B141" s="129" t="s">
        <v>48</v>
      </c>
      <c r="C141" s="129"/>
      <c r="D141" s="71">
        <f>$E$50</f>
        <v>7.2</v>
      </c>
      <c r="E141" s="41">
        <f>D141%*($E$66+$E$75+$E$87+$E$96+$E$128+$E$108+$E$121+$E$136+E140)</f>
        <v>245.81</v>
      </c>
    </row>
    <row r="142" spans="1:5">
      <c r="A142" s="2" t="s">
        <v>13</v>
      </c>
      <c r="B142" s="125" t="s">
        <v>110</v>
      </c>
      <c r="C142" s="125"/>
      <c r="D142" s="68">
        <f>SUM(D143:D145)</f>
        <v>8.65</v>
      </c>
      <c r="E142" s="67">
        <f>SUM(E143:E145)</f>
        <v>316.57</v>
      </c>
    </row>
    <row r="143" spans="1:5" s="24" customFormat="1">
      <c r="A143" s="42" t="s">
        <v>111</v>
      </c>
      <c r="B143" s="126" t="s">
        <v>49</v>
      </c>
      <c r="C143" s="126"/>
      <c r="D143" s="72">
        <f>$E$51</f>
        <v>0.65</v>
      </c>
      <c r="E143" s="73">
        <f>D143%*($E$66+$E$75+$E$87+$E$96+$E$128+$E$108+$E$121+$E$136+$E$140+$E$141)</f>
        <v>23.79</v>
      </c>
    </row>
    <row r="144" spans="1:5" s="24" customFormat="1">
      <c r="A144" s="42" t="s">
        <v>112</v>
      </c>
      <c r="B144" s="144" t="s">
        <v>50</v>
      </c>
      <c r="C144" s="144"/>
      <c r="D144" s="69">
        <f>$E$52</f>
        <v>3</v>
      </c>
      <c r="E144" s="70">
        <f>D144%*($E$66+$E$75+$E$87+$E$96+$E$128+$E$108+$E$121+$E$136+$E$140+$E$141)</f>
        <v>109.79</v>
      </c>
    </row>
    <row r="145" spans="1:5" s="24" customFormat="1">
      <c r="A145" s="42" t="s">
        <v>113</v>
      </c>
      <c r="B145" s="126" t="s">
        <v>114</v>
      </c>
      <c r="C145" s="126"/>
      <c r="D145" s="72">
        <f>$E$53</f>
        <v>5</v>
      </c>
      <c r="E145" s="73">
        <f>D145%*($E$66+$E$75+$E$87+$E$96+$E$128+$E$108+$E$121+$E$136+$E$140+$E$141)</f>
        <v>182.99</v>
      </c>
    </row>
    <row r="146" spans="1:5" s="24" customFormat="1">
      <c r="A146" s="132" t="s">
        <v>66</v>
      </c>
      <c r="B146" s="132"/>
      <c r="C146" s="132"/>
      <c r="D146" s="56">
        <f>D140+D142+D141</f>
        <v>21.16</v>
      </c>
      <c r="E146" s="62">
        <f>E140+E142+E141</f>
        <v>734.52</v>
      </c>
    </row>
    <row r="147" spans="1:5" s="24" customFormat="1">
      <c r="A147" s="2" t="s">
        <v>15</v>
      </c>
      <c r="B147" s="129" t="s">
        <v>115</v>
      </c>
      <c r="C147" s="129"/>
      <c r="D147" s="76">
        <f>D87*D146%</f>
        <v>7.79</v>
      </c>
      <c r="E147" s="41">
        <f>D87%*$E$146</f>
        <v>270.3</v>
      </c>
    </row>
    <row r="148" spans="1:5" s="91" customFormat="1">
      <c r="A148" s="132" t="s">
        <v>59</v>
      </c>
      <c r="B148" s="132"/>
      <c r="C148" s="132"/>
      <c r="D148" s="63">
        <f>SUM(D146:D147)</f>
        <v>28.95</v>
      </c>
      <c r="E148" s="62">
        <f>SUM(E146:E147)</f>
        <v>1004.82</v>
      </c>
    </row>
    <row r="149" spans="1:5" s="25" customFormat="1" ht="20.25" customHeight="1">
      <c r="A149" s="20"/>
      <c r="B149" s="15"/>
      <c r="C149" s="15"/>
      <c r="D149" s="3"/>
      <c r="E149" s="3"/>
    </row>
    <row r="150" spans="1:5" s="26" customFormat="1" ht="20.25">
      <c r="A150" s="88" t="s">
        <v>116</v>
      </c>
      <c r="B150" s="89"/>
      <c r="C150" s="89"/>
      <c r="D150" s="89"/>
      <c r="E150" s="90"/>
    </row>
    <row r="151" spans="1:5" s="27" customFormat="1">
      <c r="A151" s="130" t="s">
        <v>117</v>
      </c>
      <c r="B151" s="130"/>
      <c r="C151" s="130"/>
      <c r="D151" s="130"/>
      <c r="E151" s="54" t="s">
        <v>40</v>
      </c>
    </row>
    <row r="152" spans="1:5" s="27" customFormat="1">
      <c r="A152" s="1" t="s">
        <v>8</v>
      </c>
      <c r="B152" s="125" t="s">
        <v>118</v>
      </c>
      <c r="C152" s="125"/>
      <c r="D152" s="125"/>
      <c r="E152" s="67">
        <f>E66</f>
        <v>1198.8699999999999</v>
      </c>
    </row>
    <row r="153" spans="1:5" s="27" customFormat="1">
      <c r="A153" s="2" t="s">
        <v>11</v>
      </c>
      <c r="B153" s="129" t="s">
        <v>119</v>
      </c>
      <c r="C153" s="129"/>
      <c r="D153" s="129"/>
      <c r="E153" s="41">
        <f>E75+E87+E96</f>
        <v>1503.18</v>
      </c>
    </row>
    <row r="154" spans="1:5" s="27" customFormat="1">
      <c r="A154" s="2" t="s">
        <v>13</v>
      </c>
      <c r="B154" s="125" t="s">
        <v>120</v>
      </c>
      <c r="C154" s="125"/>
      <c r="D154" s="125"/>
      <c r="E154" s="67">
        <f>E108</f>
        <v>39.81</v>
      </c>
    </row>
    <row r="155" spans="1:5" s="27" customFormat="1">
      <c r="A155" s="2" t="s">
        <v>15</v>
      </c>
      <c r="B155" s="129" t="s">
        <v>121</v>
      </c>
      <c r="C155" s="129"/>
      <c r="D155" s="129"/>
      <c r="E155" s="41">
        <f>E121+E128</f>
        <v>175.76</v>
      </c>
    </row>
    <row r="156" spans="1:5" s="24" customFormat="1">
      <c r="A156" s="2" t="s">
        <v>27</v>
      </c>
      <c r="B156" s="125" t="s">
        <v>122</v>
      </c>
      <c r="C156" s="125"/>
      <c r="D156" s="125"/>
      <c r="E156" s="67">
        <f>E136</f>
        <v>324.24</v>
      </c>
    </row>
    <row r="157" spans="1:5">
      <c r="A157" s="2" t="s">
        <v>123</v>
      </c>
      <c r="B157" s="129" t="s">
        <v>124</v>
      </c>
      <c r="C157" s="129"/>
      <c r="D157" s="129"/>
      <c r="E157" s="41">
        <f>E140+E141</f>
        <v>417.95</v>
      </c>
    </row>
    <row r="158" spans="1:5">
      <c r="A158" s="130" t="s">
        <v>66</v>
      </c>
      <c r="B158" s="130"/>
      <c r="C158" s="130"/>
      <c r="D158" s="130"/>
      <c r="E158" s="62">
        <f>SUM(E151:E157)</f>
        <v>3659.81</v>
      </c>
    </row>
    <row r="159" spans="1:5">
      <c r="A159" s="2" t="s">
        <v>125</v>
      </c>
      <c r="B159" s="129" t="s">
        <v>126</v>
      </c>
      <c r="C159" s="129"/>
      <c r="D159" s="129"/>
      <c r="E159" s="41">
        <f>E142</f>
        <v>316.57</v>
      </c>
    </row>
    <row r="160" spans="1:5">
      <c r="A160" s="2" t="s">
        <v>127</v>
      </c>
      <c r="B160" s="125" t="s">
        <v>128</v>
      </c>
      <c r="C160" s="125"/>
      <c r="D160" s="125"/>
      <c r="E160" s="67">
        <f>E147</f>
        <v>270.3</v>
      </c>
    </row>
    <row r="161" spans="1:5" ht="15.75" customHeight="1">
      <c r="A161" s="130" t="s">
        <v>129</v>
      </c>
      <c r="B161" s="130"/>
      <c r="C161" s="130"/>
      <c r="D161" s="130"/>
      <c r="E161" s="62">
        <f>E158+E159+E160</f>
        <v>4246.68</v>
      </c>
    </row>
    <row r="162" spans="1:5" s="79" customFormat="1" ht="16.5" customHeight="1">
      <c r="A162" s="130" t="s">
        <v>210</v>
      </c>
      <c r="B162" s="130"/>
      <c r="C162" s="130"/>
      <c r="D162" s="130"/>
      <c r="E162" s="62">
        <f>E161*E56</f>
        <v>4246.68</v>
      </c>
    </row>
    <row r="163" spans="1:5">
      <c r="A163" s="20"/>
      <c r="B163" s="15"/>
      <c r="C163" s="15"/>
      <c r="D163" s="15"/>
      <c r="E163" s="23"/>
    </row>
    <row r="164" spans="1:5" ht="20.25">
      <c r="A164" s="88" t="s">
        <v>130</v>
      </c>
      <c r="B164" s="89"/>
      <c r="C164" s="89"/>
      <c r="D164" s="89"/>
      <c r="E164" s="90"/>
    </row>
    <row r="165" spans="1:5">
      <c r="A165" s="130" t="s">
        <v>131</v>
      </c>
      <c r="B165" s="130"/>
      <c r="C165" s="130"/>
      <c r="D165" s="130"/>
      <c r="E165" s="54" t="s">
        <v>45</v>
      </c>
    </row>
    <row r="166" spans="1:5">
      <c r="A166" s="2" t="s">
        <v>62</v>
      </c>
      <c r="B166" s="125" t="s">
        <v>63</v>
      </c>
      <c r="C166" s="125"/>
      <c r="D166" s="125"/>
      <c r="E166" s="67">
        <f>D75</f>
        <v>15.2</v>
      </c>
    </row>
    <row r="167" spans="1:5">
      <c r="A167" s="1" t="s">
        <v>69</v>
      </c>
      <c r="B167" s="129" t="s">
        <v>132</v>
      </c>
      <c r="C167" s="129"/>
      <c r="D167" s="129"/>
      <c r="E167" s="41">
        <f>D87</f>
        <v>36.799999999999997</v>
      </c>
    </row>
    <row r="168" spans="1:5">
      <c r="A168" s="2">
        <v>3</v>
      </c>
      <c r="B168" s="125" t="s">
        <v>87</v>
      </c>
      <c r="C168" s="125"/>
      <c r="D168" s="125"/>
      <c r="E168" s="67">
        <f>D108</f>
        <v>3.32</v>
      </c>
    </row>
    <row r="169" spans="1:5">
      <c r="A169" s="2" t="s">
        <v>97</v>
      </c>
      <c r="B169" s="129" t="s">
        <v>133</v>
      </c>
      <c r="C169" s="129"/>
      <c r="D169" s="129"/>
      <c r="E169" s="41">
        <f>D121</f>
        <v>14.66</v>
      </c>
    </row>
    <row r="170" spans="1:5">
      <c r="A170" s="130" t="s">
        <v>59</v>
      </c>
      <c r="B170" s="130"/>
      <c r="C170" s="130"/>
      <c r="D170" s="130"/>
      <c r="E170" s="62">
        <f>SUM(E166:E169)</f>
        <v>69.98</v>
      </c>
    </row>
    <row r="171" spans="1:5" ht="9" customHeight="1">
      <c r="A171" s="20"/>
      <c r="B171" s="15"/>
      <c r="C171" s="15"/>
      <c r="D171" s="15"/>
      <c r="E171" s="23"/>
    </row>
    <row r="172" spans="1:5" ht="20.25">
      <c r="A172" s="88" t="s">
        <v>134</v>
      </c>
      <c r="B172" s="89"/>
      <c r="C172" s="89"/>
      <c r="D172" s="89"/>
      <c r="E172" s="90"/>
    </row>
    <row r="173" spans="1:5">
      <c r="A173" s="109" t="s">
        <v>135</v>
      </c>
      <c r="B173" s="174" t="s">
        <v>136</v>
      </c>
      <c r="C173" s="175"/>
      <c r="D173" s="175"/>
      <c r="E173" s="176"/>
    </row>
    <row r="174" spans="1:5" ht="16.5" customHeight="1">
      <c r="A174" s="2" t="s">
        <v>137</v>
      </c>
      <c r="B174" s="171" t="s">
        <v>138</v>
      </c>
      <c r="C174" s="172"/>
      <c r="D174" s="172"/>
      <c r="E174" s="173"/>
    </row>
    <row r="175" spans="1:5" ht="30.75" customHeight="1">
      <c r="A175" s="2" t="s">
        <v>139</v>
      </c>
      <c r="B175" s="168" t="s">
        <v>140</v>
      </c>
      <c r="C175" s="169"/>
      <c r="D175" s="169"/>
      <c r="E175" s="170"/>
    </row>
    <row r="176" spans="1:5" ht="16.5" customHeight="1">
      <c r="A176" s="2" t="s">
        <v>141</v>
      </c>
      <c r="B176" s="171" t="s">
        <v>142</v>
      </c>
      <c r="C176" s="172"/>
      <c r="D176" s="172"/>
      <c r="E176" s="173"/>
    </row>
    <row r="177" spans="1:5" ht="32.25" customHeight="1">
      <c r="A177" s="2" t="s">
        <v>143</v>
      </c>
      <c r="B177" s="168" t="s">
        <v>144</v>
      </c>
      <c r="C177" s="169"/>
      <c r="D177" s="169"/>
      <c r="E177" s="170"/>
    </row>
    <row r="178" spans="1:5" ht="16.5" customHeight="1">
      <c r="A178" s="2" t="s">
        <v>145</v>
      </c>
      <c r="B178" s="171" t="s">
        <v>146</v>
      </c>
      <c r="C178" s="172"/>
      <c r="D178" s="172"/>
      <c r="E178" s="173"/>
    </row>
    <row r="179" spans="1:5" ht="16.5" customHeight="1">
      <c r="A179" s="2" t="s">
        <v>147</v>
      </c>
      <c r="B179" s="168" t="s">
        <v>148</v>
      </c>
      <c r="C179" s="169"/>
      <c r="D179" s="169"/>
      <c r="E179" s="170"/>
    </row>
    <row r="180" spans="1:5" ht="16.5" customHeight="1">
      <c r="A180" s="2" t="s">
        <v>149</v>
      </c>
      <c r="B180" s="171" t="s">
        <v>150</v>
      </c>
      <c r="C180" s="172"/>
      <c r="D180" s="172"/>
      <c r="E180" s="173"/>
    </row>
    <row r="181" spans="1:5" ht="16.5" customHeight="1">
      <c r="A181" s="2" t="s">
        <v>151</v>
      </c>
      <c r="B181" s="168" t="s">
        <v>152</v>
      </c>
      <c r="C181" s="169"/>
      <c r="D181" s="169"/>
      <c r="E181" s="170"/>
    </row>
    <row r="182" spans="1:5" ht="33" customHeight="1">
      <c r="A182" s="2" t="s">
        <v>153</v>
      </c>
      <c r="B182" s="171" t="s">
        <v>154</v>
      </c>
      <c r="C182" s="172"/>
      <c r="D182" s="172"/>
      <c r="E182" s="173"/>
    </row>
    <row r="183" spans="1:5" ht="33" customHeight="1">
      <c r="A183" s="2" t="s">
        <v>155</v>
      </c>
      <c r="B183" s="168" t="s">
        <v>156</v>
      </c>
      <c r="C183" s="169"/>
      <c r="D183" s="169"/>
      <c r="E183" s="170"/>
    </row>
    <row r="184" spans="1:5" ht="54" customHeight="1">
      <c r="A184" s="2" t="s">
        <v>157</v>
      </c>
      <c r="B184" s="171" t="s">
        <v>158</v>
      </c>
      <c r="C184" s="172"/>
      <c r="D184" s="172"/>
      <c r="E184" s="173"/>
    </row>
    <row r="185" spans="1:5" ht="66" customHeight="1">
      <c r="A185" s="2" t="s">
        <v>159</v>
      </c>
      <c r="B185" s="168" t="s">
        <v>160</v>
      </c>
      <c r="C185" s="169"/>
      <c r="D185" s="169"/>
      <c r="E185" s="170"/>
    </row>
    <row r="186" spans="1:5" ht="86.25" customHeight="1">
      <c r="A186" s="2" t="s">
        <v>161</v>
      </c>
      <c r="B186" s="171" t="s">
        <v>162</v>
      </c>
      <c r="C186" s="172"/>
      <c r="D186" s="172"/>
      <c r="E186" s="173"/>
    </row>
    <row r="187" spans="1:5" ht="66.75" customHeight="1">
      <c r="A187" s="2" t="s">
        <v>163</v>
      </c>
      <c r="B187" s="168" t="s">
        <v>164</v>
      </c>
      <c r="C187" s="169"/>
      <c r="D187" s="169"/>
      <c r="E187" s="170"/>
    </row>
  </sheetData>
  <mergeCells count="154">
    <mergeCell ref="B175:E175"/>
    <mergeCell ref="B185:E185"/>
    <mergeCell ref="B186:E186"/>
    <mergeCell ref="B187:E187"/>
    <mergeCell ref="B179:E179"/>
    <mergeCell ref="B180:E180"/>
    <mergeCell ref="B181:E181"/>
    <mergeCell ref="B182:E182"/>
    <mergeCell ref="B183:E183"/>
    <mergeCell ref="B184:E184"/>
    <mergeCell ref="B145:C145"/>
    <mergeCell ref="B176:E176"/>
    <mergeCell ref="B177:E177"/>
    <mergeCell ref="B178:E178"/>
    <mergeCell ref="A151:D151"/>
    <mergeCell ref="B152:D152"/>
    <mergeCell ref="B153:D153"/>
    <mergeCell ref="B154:D154"/>
    <mergeCell ref="B155:D155"/>
    <mergeCell ref="B156:D156"/>
    <mergeCell ref="B157:D157"/>
    <mergeCell ref="A158:D158"/>
    <mergeCell ref="B159:D159"/>
    <mergeCell ref="B160:D160"/>
    <mergeCell ref="A161:D161"/>
    <mergeCell ref="A162:D162"/>
    <mergeCell ref="A165:D165"/>
    <mergeCell ref="B166:D166"/>
    <mergeCell ref="B167:D167"/>
    <mergeCell ref="B168:D168"/>
    <mergeCell ref="B169:D169"/>
    <mergeCell ref="A170:D170"/>
    <mergeCell ref="B173:E173"/>
    <mergeCell ref="B174:E174"/>
    <mergeCell ref="B116:C116"/>
    <mergeCell ref="A146:C146"/>
    <mergeCell ref="B147:C147"/>
    <mergeCell ref="A148:C148"/>
    <mergeCell ref="B120:C120"/>
    <mergeCell ref="A121:C121"/>
    <mergeCell ref="B124:D124"/>
    <mergeCell ref="B125:D125"/>
    <mergeCell ref="A126:D126"/>
    <mergeCell ref="B127:D127"/>
    <mergeCell ref="A128:D128"/>
    <mergeCell ref="B131:D131"/>
    <mergeCell ref="B132:D132"/>
    <mergeCell ref="B133:D133"/>
    <mergeCell ref="B134:D134"/>
    <mergeCell ref="B135:D135"/>
    <mergeCell ref="A136:D136"/>
    <mergeCell ref="A138:E138"/>
    <mergeCell ref="B139:C139"/>
    <mergeCell ref="B140:C140"/>
    <mergeCell ref="B141:C141"/>
    <mergeCell ref="B142:C142"/>
    <mergeCell ref="B143:C143"/>
    <mergeCell ref="B144:C144"/>
    <mergeCell ref="B85:C85"/>
    <mergeCell ref="B117:C117"/>
    <mergeCell ref="B118:C118"/>
    <mergeCell ref="A119:C119"/>
    <mergeCell ref="B91:D91"/>
    <mergeCell ref="B92:D92"/>
    <mergeCell ref="B93:D93"/>
    <mergeCell ref="B94:D94"/>
    <mergeCell ref="B95:D95"/>
    <mergeCell ref="A96:D96"/>
    <mergeCell ref="B99:C99"/>
    <mergeCell ref="B100:C100"/>
    <mergeCell ref="B101:C101"/>
    <mergeCell ref="B102:C102"/>
    <mergeCell ref="B103:C103"/>
    <mergeCell ref="B104:C104"/>
    <mergeCell ref="B105:C105"/>
    <mergeCell ref="A106:C106"/>
    <mergeCell ref="B107:C107"/>
    <mergeCell ref="A108:C108"/>
    <mergeCell ref="B112:C112"/>
    <mergeCell ref="B113:C113"/>
    <mergeCell ref="B114:C114"/>
    <mergeCell ref="B115:C115"/>
    <mergeCell ref="A55:E55"/>
    <mergeCell ref="B86:C86"/>
    <mergeCell ref="A87:C87"/>
    <mergeCell ref="B90:D90"/>
    <mergeCell ref="B61:D61"/>
    <mergeCell ref="B62:D62"/>
    <mergeCell ref="B63:D63"/>
    <mergeCell ref="B64:D64"/>
    <mergeCell ref="B65:D65"/>
    <mergeCell ref="A66:D66"/>
    <mergeCell ref="B70:C70"/>
    <mergeCell ref="B71:C71"/>
    <mergeCell ref="B72:C72"/>
    <mergeCell ref="A73:C73"/>
    <mergeCell ref="B74:C74"/>
    <mergeCell ref="A75:C75"/>
    <mergeCell ref="A77:E77"/>
    <mergeCell ref="B78:C78"/>
    <mergeCell ref="B79:C79"/>
    <mergeCell ref="B80:C80"/>
    <mergeCell ref="B81:C81"/>
    <mergeCell ref="B82:C82"/>
    <mergeCell ref="B83:C83"/>
    <mergeCell ref="B84:C84"/>
    <mergeCell ref="B24:D24"/>
    <mergeCell ref="A56:D56"/>
    <mergeCell ref="B59:D59"/>
    <mergeCell ref="B60:D60"/>
    <mergeCell ref="B28:D28"/>
    <mergeCell ref="B29:D29"/>
    <mergeCell ref="A31:C31"/>
    <mergeCell ref="B33:C33"/>
    <mergeCell ref="B34:C34"/>
    <mergeCell ref="B35:C35"/>
    <mergeCell ref="B37:C37"/>
    <mergeCell ref="A39:D39"/>
    <mergeCell ref="B40:D40"/>
    <mergeCell ref="B41:D41"/>
    <mergeCell ref="B42:D42"/>
    <mergeCell ref="B43:D43"/>
    <mergeCell ref="A45:D45"/>
    <mergeCell ref="B46:D46"/>
    <mergeCell ref="A48:D48"/>
    <mergeCell ref="B49:D49"/>
    <mergeCell ref="B50:D50"/>
    <mergeCell ref="B51:D51"/>
    <mergeCell ref="B52:D52"/>
    <mergeCell ref="B53:D53"/>
    <mergeCell ref="B25:D25"/>
    <mergeCell ref="B26:D26"/>
    <mergeCell ref="B27:D27"/>
    <mergeCell ref="A1:E1"/>
    <mergeCell ref="A2:C2"/>
    <mergeCell ref="D2:E2"/>
    <mergeCell ref="A4:E4"/>
    <mergeCell ref="A6:E6"/>
    <mergeCell ref="A7:B7"/>
    <mergeCell ref="C7:E7"/>
    <mergeCell ref="A8:B8"/>
    <mergeCell ref="C8:D8"/>
    <mergeCell ref="A10:E10"/>
    <mergeCell ref="B11:D11"/>
    <mergeCell ref="C12:E12"/>
    <mergeCell ref="B13:D13"/>
    <mergeCell ref="B14:D14"/>
    <mergeCell ref="B17:C17"/>
    <mergeCell ref="D17:E17"/>
    <mergeCell ref="C18:E18"/>
    <mergeCell ref="C19:E19"/>
    <mergeCell ref="C20:E20"/>
    <mergeCell ref="B21:D21"/>
    <mergeCell ref="A23:E23"/>
  </mergeCells>
  <dataValidations count="5">
    <dataValidation type="decimal" allowBlank="1" showInputMessage="1" showErrorMessage="1" errorTitle="Erro na inserção de dados." error="O percentual máximo de lucro é de 7,20%, conforme estudos realizados pela Auditoria Interna do MPU." sqref="E50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E53">
      <formula1>2</formula1>
      <formula2>5</formula2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E32">
      <formula1>"15,22"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E51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E52">
      <formula1>3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zoomScale="98" zoomScaleNormal="100" zoomScaleSheetLayoutView="98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171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1770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1770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116" t="s">
        <v>201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83.37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>
        <v>59.99</v>
      </c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6.56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>
        <v>32.81</v>
      </c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1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1770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1770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147.44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49.21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196.65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72.39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269.04000000000002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354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44.25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53.1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26.55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17.7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10.62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3.54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141.6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651.36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113.8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845.5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29.74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2.2999999999999998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1.24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6.9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2.48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0.35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43.01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15.75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58.76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147.44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39.29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1.42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0.71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0.89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189.75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69.739999999999995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259.49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83.37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59.99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6.56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32.81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182.73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214.36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306.08999999999997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394.21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29.62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136.72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227.87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914.66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336.59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1251.25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1770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1765.9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58.76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259.49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182.73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520.45000000000005</v>
      </c>
    </row>
    <row r="158" spans="2:6">
      <c r="B158" s="130" t="s">
        <v>66</v>
      </c>
      <c r="C158" s="130"/>
      <c r="D158" s="130"/>
      <c r="E158" s="130"/>
      <c r="F158" s="62">
        <f>SUM(F151:F157)</f>
        <v>4557.33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394.21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336.59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5288.13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5288.13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7"/>
  <sheetViews>
    <sheetView view="pageBreakPreview" topLeftCell="A13" zoomScaleNormal="100" zoomScaleSheetLayoutView="100" workbookViewId="0">
      <selection activeCell="F35" sqref="F35"/>
    </sheetView>
  </sheetViews>
  <sheetFormatPr defaultRowHeight="16.5"/>
  <cols>
    <col min="1" max="1" width="2.7109375" style="8" customWidth="1"/>
    <col min="2" max="2" width="8" style="8" customWidth="1"/>
    <col min="3" max="3" width="52.5703125" style="28" customWidth="1"/>
    <col min="4" max="4" width="9.85546875" style="28" customWidth="1"/>
    <col min="5" max="5" width="13.5703125" style="28" customWidth="1"/>
    <col min="6" max="6" width="16.28515625" style="28" customWidth="1"/>
    <col min="7" max="7" width="0.28515625" style="8" customWidth="1"/>
    <col min="8" max="16384" width="9.140625" style="8"/>
  </cols>
  <sheetData>
    <row r="1" spans="2:6" s="3" customFormat="1" ht="20.25">
      <c r="B1" s="146" t="s">
        <v>0</v>
      </c>
      <c r="C1" s="146"/>
      <c r="D1" s="146"/>
      <c r="E1" s="146"/>
      <c r="F1" s="146"/>
    </row>
    <row r="2" spans="2:6" s="3" customFormat="1" ht="20.25">
      <c r="B2" s="146" t="s">
        <v>165</v>
      </c>
      <c r="C2" s="146"/>
      <c r="D2" s="146"/>
      <c r="E2" s="146" t="s">
        <v>200</v>
      </c>
      <c r="F2" s="146"/>
    </row>
    <row r="3" spans="2:6" s="4" customFormat="1" ht="9" customHeight="1">
      <c r="B3" s="8"/>
      <c r="C3" s="8"/>
      <c r="D3" s="8"/>
      <c r="E3" s="8"/>
      <c r="F3" s="8"/>
    </row>
    <row r="4" spans="2:6" s="4" customFormat="1" ht="26.25">
      <c r="B4" s="149" t="s">
        <v>1</v>
      </c>
      <c r="C4" s="149"/>
      <c r="D4" s="149"/>
      <c r="E4" s="149"/>
      <c r="F4" s="149"/>
    </row>
    <row r="5" spans="2:6" s="4" customFormat="1" ht="9" customHeight="1">
      <c r="B5" s="8"/>
      <c r="C5" s="8"/>
      <c r="D5" s="8"/>
      <c r="E5" s="8"/>
      <c r="F5" s="8"/>
    </row>
    <row r="6" spans="2:6" s="4" customFormat="1" ht="15.95" customHeight="1">
      <c r="B6" s="150" t="s">
        <v>2</v>
      </c>
      <c r="C6" s="150"/>
      <c r="D6" s="150"/>
      <c r="E6" s="150"/>
      <c r="F6" s="150"/>
    </row>
    <row r="7" spans="2:6" s="4" customFormat="1" ht="15.95" customHeight="1">
      <c r="B7" s="147" t="s">
        <v>3</v>
      </c>
      <c r="C7" s="147"/>
      <c r="D7" s="154" t="s">
        <v>166</v>
      </c>
      <c r="E7" s="154"/>
      <c r="F7" s="154"/>
    </row>
    <row r="8" spans="2:6" s="4" customFormat="1" ht="15.75" customHeight="1">
      <c r="B8" s="155" t="s">
        <v>4</v>
      </c>
      <c r="C8" s="155"/>
      <c r="D8" s="156" t="s">
        <v>5</v>
      </c>
      <c r="E8" s="156"/>
      <c r="F8" s="29" t="s">
        <v>6</v>
      </c>
    </row>
    <row r="9" spans="2:6" s="4" customFormat="1" ht="8.25" customHeight="1">
      <c r="C9" s="5"/>
      <c r="D9" s="6"/>
      <c r="E9" s="6"/>
      <c r="F9" s="7"/>
    </row>
    <row r="10" spans="2:6" s="4" customFormat="1" ht="15.75" customHeight="1">
      <c r="B10" s="151" t="s">
        <v>7</v>
      </c>
      <c r="C10" s="151"/>
      <c r="D10" s="151"/>
      <c r="E10" s="151"/>
      <c r="F10" s="151"/>
    </row>
    <row r="11" spans="2:6" s="4" customFormat="1" ht="18" customHeight="1">
      <c r="B11" s="30" t="s">
        <v>8</v>
      </c>
      <c r="C11" s="147" t="s">
        <v>9</v>
      </c>
      <c r="D11" s="147"/>
      <c r="E11" s="147"/>
      <c r="F11" s="31" t="s">
        <v>10</v>
      </c>
    </row>
    <row r="12" spans="2:6" s="4" customFormat="1" ht="15.95" customHeight="1">
      <c r="B12" s="1" t="s">
        <v>11</v>
      </c>
      <c r="C12" s="102" t="s">
        <v>12</v>
      </c>
      <c r="D12" s="152"/>
      <c r="E12" s="152"/>
      <c r="F12" s="152"/>
    </row>
    <row r="13" spans="2:6" s="4" customFormat="1" ht="18.75" customHeight="1">
      <c r="B13" s="30" t="s">
        <v>13</v>
      </c>
      <c r="C13" s="147" t="s">
        <v>14</v>
      </c>
      <c r="D13" s="147"/>
      <c r="E13" s="147"/>
      <c r="F13" s="29" t="s">
        <v>202</v>
      </c>
    </row>
    <row r="14" spans="2:6" s="4" customFormat="1" ht="15.95" customHeight="1">
      <c r="B14" s="33" t="s">
        <v>15</v>
      </c>
      <c r="C14" s="148" t="s">
        <v>16</v>
      </c>
      <c r="D14" s="148"/>
      <c r="E14" s="148"/>
      <c r="F14" s="34">
        <v>12</v>
      </c>
    </row>
    <row r="15" spans="2:6" s="4" customFormat="1" ht="9" customHeight="1">
      <c r="B15" s="8"/>
      <c r="C15" s="8"/>
      <c r="D15" s="8"/>
      <c r="E15" s="8"/>
      <c r="F15" s="8"/>
    </row>
    <row r="16" spans="2:6" s="4" customFormat="1" ht="25.5">
      <c r="B16" s="35" t="s">
        <v>176</v>
      </c>
      <c r="C16" s="8"/>
      <c r="D16" s="8"/>
      <c r="E16" s="8"/>
      <c r="F16" s="8"/>
    </row>
    <row r="17" spans="2:6" s="4" customFormat="1">
      <c r="B17" s="30">
        <v>1</v>
      </c>
      <c r="C17" s="158" t="s">
        <v>17</v>
      </c>
      <c r="D17" s="158"/>
      <c r="E17" s="153"/>
      <c r="F17" s="153"/>
    </row>
    <row r="18" spans="2:6" s="4" customFormat="1">
      <c r="B18" s="30">
        <v>2</v>
      </c>
      <c r="C18" s="36" t="s">
        <v>18</v>
      </c>
      <c r="D18" s="153"/>
      <c r="E18" s="153"/>
      <c r="F18" s="153"/>
    </row>
    <row r="19" spans="2:6" s="4" customFormat="1" ht="15.95" customHeight="1">
      <c r="B19" s="30">
        <v>3</v>
      </c>
      <c r="C19" s="37" t="s">
        <v>19</v>
      </c>
      <c r="D19" s="157">
        <v>1198.8699999999999</v>
      </c>
      <c r="E19" s="153"/>
      <c r="F19" s="153"/>
    </row>
    <row r="20" spans="2:6" s="4" customFormat="1" ht="15" customHeight="1">
      <c r="B20" s="30">
        <v>4</v>
      </c>
      <c r="C20" s="36" t="s">
        <v>20</v>
      </c>
      <c r="D20" s="153"/>
      <c r="E20" s="153"/>
      <c r="F20" s="153"/>
    </row>
    <row r="21" spans="2:6" s="4" customFormat="1" ht="15" customHeight="1">
      <c r="B21" s="30">
        <v>5</v>
      </c>
      <c r="C21" s="158" t="s">
        <v>21</v>
      </c>
      <c r="D21" s="158"/>
      <c r="E21" s="158"/>
      <c r="F21" s="31">
        <v>43466</v>
      </c>
    </row>
    <row r="22" spans="2:6" s="4" customFormat="1" ht="12" customHeight="1">
      <c r="B22" s="38"/>
      <c r="C22" s="39"/>
      <c r="D22" s="39"/>
      <c r="E22" s="39"/>
      <c r="F22" s="40"/>
    </row>
    <row r="23" spans="2:6" s="4" customFormat="1" ht="15" customHeight="1">
      <c r="B23" s="161" t="s">
        <v>22</v>
      </c>
      <c r="C23" s="161"/>
      <c r="D23" s="161"/>
      <c r="E23" s="161"/>
      <c r="F23" s="161"/>
    </row>
    <row r="24" spans="2:6" s="4" customFormat="1" ht="15" customHeight="1">
      <c r="B24" s="30" t="s">
        <v>8</v>
      </c>
      <c r="C24" s="140" t="s">
        <v>23</v>
      </c>
      <c r="D24" s="140"/>
      <c r="E24" s="140"/>
      <c r="F24" s="44">
        <f>D19</f>
        <v>1198.8699999999999</v>
      </c>
    </row>
    <row r="25" spans="2:6" s="4" customFormat="1" ht="15" customHeight="1">
      <c r="B25" s="1" t="s">
        <v>11</v>
      </c>
      <c r="C25" s="129" t="s">
        <v>24</v>
      </c>
      <c r="D25" s="129"/>
      <c r="E25" s="129"/>
      <c r="F25" s="45"/>
    </row>
    <row r="26" spans="2:6" s="4" customFormat="1" ht="15" customHeight="1">
      <c r="B26" s="1" t="s">
        <v>13</v>
      </c>
      <c r="C26" s="125" t="s">
        <v>25</v>
      </c>
      <c r="D26" s="125"/>
      <c r="E26" s="125"/>
      <c r="F26" s="45"/>
    </row>
    <row r="27" spans="2:6" s="4" customFormat="1" ht="15" customHeight="1">
      <c r="B27" s="1" t="s">
        <v>15</v>
      </c>
      <c r="C27" s="129" t="s">
        <v>26</v>
      </c>
      <c r="D27" s="129"/>
      <c r="E27" s="129"/>
      <c r="F27" s="44">
        <v>998</v>
      </c>
    </row>
    <row r="28" spans="2:6" s="4" customFormat="1" ht="15.95" customHeight="1">
      <c r="B28" s="1" t="s">
        <v>27</v>
      </c>
      <c r="C28" s="125" t="s">
        <v>28</v>
      </c>
      <c r="D28" s="125"/>
      <c r="E28" s="125"/>
      <c r="F28" s="45"/>
    </row>
    <row r="29" spans="2:6" s="4" customFormat="1" ht="15.95" customHeight="1">
      <c r="B29" s="1" t="s">
        <v>29</v>
      </c>
      <c r="C29" s="136" t="s">
        <v>30</v>
      </c>
      <c r="D29" s="137"/>
      <c r="E29" s="138"/>
      <c r="F29" s="44"/>
    </row>
    <row r="30" spans="2:6" s="4" customFormat="1" ht="12" customHeight="1">
      <c r="B30" s="9"/>
      <c r="C30" s="9"/>
      <c r="D30" s="9"/>
      <c r="E30" s="10"/>
      <c r="F30" s="11"/>
    </row>
    <row r="31" spans="2:6" s="4" customFormat="1" ht="15.95" customHeight="1">
      <c r="B31" s="163" t="s">
        <v>31</v>
      </c>
      <c r="C31" s="164"/>
      <c r="D31" s="164"/>
      <c r="E31" s="46" t="s">
        <v>32</v>
      </c>
      <c r="F31" s="47" t="s">
        <v>33</v>
      </c>
    </row>
    <row r="32" spans="2:6" s="4" customFormat="1" ht="15.95" customHeight="1">
      <c r="B32" s="48" t="s">
        <v>8</v>
      </c>
      <c r="C32" s="100" t="s">
        <v>34</v>
      </c>
      <c r="D32" s="100"/>
      <c r="E32" s="65" t="s">
        <v>35</v>
      </c>
      <c r="F32" s="49">
        <v>22</v>
      </c>
    </row>
    <row r="33" spans="2:6" s="4" customFormat="1" ht="15.95" customHeight="1">
      <c r="B33" s="48" t="s">
        <v>11</v>
      </c>
      <c r="C33" s="135" t="s">
        <v>36</v>
      </c>
      <c r="D33" s="135"/>
      <c r="E33" s="74" t="s">
        <v>37</v>
      </c>
      <c r="F33" s="50">
        <v>10</v>
      </c>
    </row>
    <row r="34" spans="2:6" s="4" customFormat="1" ht="15.95" customHeight="1">
      <c r="B34" s="48" t="s">
        <v>13</v>
      </c>
      <c r="C34" s="158" t="s">
        <v>38</v>
      </c>
      <c r="D34" s="158"/>
      <c r="E34" s="65" t="s">
        <v>37</v>
      </c>
      <c r="F34" s="50">
        <v>32.700000000000003</v>
      </c>
    </row>
    <row r="35" spans="2:6" s="4" customFormat="1" ht="15.95" customHeight="1">
      <c r="B35" s="48" t="s">
        <v>15</v>
      </c>
      <c r="C35" s="135" t="s">
        <v>189</v>
      </c>
      <c r="D35" s="135"/>
      <c r="E35" s="74" t="s">
        <v>35</v>
      </c>
      <c r="F35" s="114">
        <v>0</v>
      </c>
    </row>
    <row r="36" spans="2:6" s="4" customFormat="1" ht="15.95" customHeight="1">
      <c r="B36" s="48" t="s">
        <v>27</v>
      </c>
      <c r="C36" s="112" t="s">
        <v>188</v>
      </c>
      <c r="D36" s="112"/>
      <c r="E36" s="65" t="s">
        <v>35</v>
      </c>
      <c r="F36" s="114">
        <v>10.3</v>
      </c>
    </row>
    <row r="37" spans="2:6" s="4" customFormat="1" ht="15.95" customHeight="1">
      <c r="B37" s="48" t="s">
        <v>29</v>
      </c>
      <c r="C37" s="135" t="s">
        <v>190</v>
      </c>
      <c r="D37" s="135"/>
      <c r="E37" s="74" t="s">
        <v>35</v>
      </c>
      <c r="F37" s="114">
        <v>2</v>
      </c>
    </row>
    <row r="38" spans="2:6" s="4" customFormat="1" ht="12" customHeight="1">
      <c r="B38" s="9"/>
      <c r="C38" s="9"/>
      <c r="D38" s="9"/>
      <c r="E38" s="10"/>
      <c r="F38" s="11"/>
    </row>
    <row r="39" spans="2:6" s="4" customFormat="1" ht="15.95" customHeight="1">
      <c r="B39" s="132" t="s">
        <v>39</v>
      </c>
      <c r="C39" s="132"/>
      <c r="D39" s="132"/>
      <c r="E39" s="132"/>
      <c r="F39" s="52" t="s">
        <v>40</v>
      </c>
    </row>
    <row r="40" spans="2:6" s="4" customFormat="1">
      <c r="B40" s="30" t="s">
        <v>8</v>
      </c>
      <c r="C40" s="125" t="s">
        <v>167</v>
      </c>
      <c r="D40" s="125"/>
      <c r="E40" s="125"/>
      <c r="F40" s="53">
        <v>175.21</v>
      </c>
    </row>
    <row r="41" spans="2:6" s="4" customFormat="1" ht="15.95" customHeight="1">
      <c r="B41" s="30" t="s">
        <v>11</v>
      </c>
      <c r="C41" s="129" t="s">
        <v>42</v>
      </c>
      <c r="D41" s="129"/>
      <c r="E41" s="129"/>
      <c r="F41" s="53"/>
    </row>
    <row r="42" spans="2:6" s="4" customFormat="1" ht="15.95" customHeight="1">
      <c r="B42" s="30" t="s">
        <v>13</v>
      </c>
      <c r="C42" s="125" t="s">
        <v>43</v>
      </c>
      <c r="D42" s="125"/>
      <c r="E42" s="125"/>
      <c r="F42" s="53">
        <v>0.14000000000000001</v>
      </c>
    </row>
    <row r="43" spans="2:6" s="4" customFormat="1" ht="15.95" customHeight="1">
      <c r="B43" s="30" t="s">
        <v>15</v>
      </c>
      <c r="C43" s="136" t="s">
        <v>168</v>
      </c>
      <c r="D43" s="137"/>
      <c r="E43" s="138"/>
      <c r="F43" s="53"/>
    </row>
    <row r="44" spans="2:6" s="4" customFormat="1" ht="12" customHeight="1">
      <c r="B44" s="9"/>
      <c r="C44" s="9"/>
      <c r="D44" s="9"/>
      <c r="E44" s="10"/>
      <c r="F44" s="11"/>
    </row>
    <row r="45" spans="2:6" s="4" customFormat="1" ht="15.95" customHeight="1">
      <c r="B45" s="132" t="s">
        <v>44</v>
      </c>
      <c r="C45" s="132"/>
      <c r="D45" s="132"/>
      <c r="E45" s="132"/>
      <c r="F45" s="52" t="s">
        <v>45</v>
      </c>
    </row>
    <row r="46" spans="2:6" s="4" customFormat="1">
      <c r="B46" s="30" t="s">
        <v>8</v>
      </c>
      <c r="C46" s="136" t="s">
        <v>30</v>
      </c>
      <c r="D46" s="137"/>
      <c r="E46" s="138"/>
      <c r="F46" s="93"/>
    </row>
    <row r="47" spans="2:6" s="4" customFormat="1" ht="12" customHeight="1">
      <c r="B47" s="9"/>
      <c r="C47" s="9"/>
      <c r="D47" s="9"/>
      <c r="E47" s="10"/>
      <c r="F47" s="11"/>
    </row>
    <row r="48" spans="2:6" s="4" customFormat="1" ht="15.95" customHeight="1">
      <c r="B48" s="132" t="s">
        <v>46</v>
      </c>
      <c r="C48" s="132"/>
      <c r="D48" s="132"/>
      <c r="E48" s="132"/>
      <c r="F48" s="52" t="s">
        <v>45</v>
      </c>
    </row>
    <row r="49" spans="2:6" s="4" customFormat="1">
      <c r="B49" s="30" t="s">
        <v>8</v>
      </c>
      <c r="C49" s="125" t="s">
        <v>47</v>
      </c>
      <c r="D49" s="125"/>
      <c r="E49" s="125"/>
      <c r="F49" s="93">
        <v>5.31</v>
      </c>
    </row>
    <row r="50" spans="2:6" s="4" customFormat="1">
      <c r="B50" s="30" t="s">
        <v>11</v>
      </c>
      <c r="C50" s="125" t="s">
        <v>48</v>
      </c>
      <c r="D50" s="125"/>
      <c r="E50" s="125"/>
      <c r="F50" s="93">
        <v>7.2</v>
      </c>
    </row>
    <row r="51" spans="2:6" s="79" customFormat="1">
      <c r="B51" s="30" t="s">
        <v>13</v>
      </c>
      <c r="C51" s="125" t="s">
        <v>49</v>
      </c>
      <c r="D51" s="125"/>
      <c r="E51" s="125"/>
      <c r="F51" s="93">
        <v>0.65</v>
      </c>
    </row>
    <row r="52" spans="2:6" s="79" customFormat="1">
      <c r="B52" s="30" t="s">
        <v>15</v>
      </c>
      <c r="C52" s="125" t="s">
        <v>50</v>
      </c>
      <c r="D52" s="125"/>
      <c r="E52" s="125"/>
      <c r="F52" s="93">
        <v>3</v>
      </c>
    </row>
    <row r="53" spans="2:6" s="79" customFormat="1">
      <c r="B53" s="30" t="s">
        <v>27</v>
      </c>
      <c r="C53" s="125" t="s">
        <v>51</v>
      </c>
      <c r="D53" s="125"/>
      <c r="E53" s="125"/>
      <c r="F53" s="93">
        <v>5</v>
      </c>
    </row>
    <row r="54" spans="2:6">
      <c r="B54" s="14"/>
      <c r="C54" s="15"/>
      <c r="D54" s="15"/>
      <c r="E54" s="15"/>
      <c r="F54" s="16"/>
    </row>
    <row r="55" spans="2:6" ht="30" customHeight="1">
      <c r="B55" s="139" t="s">
        <v>52</v>
      </c>
      <c r="C55" s="139"/>
      <c r="D55" s="139"/>
      <c r="E55" s="139"/>
      <c r="F55" s="139"/>
    </row>
    <row r="56" spans="2:6" s="79" customFormat="1">
      <c r="B56" s="132" t="s">
        <v>211</v>
      </c>
      <c r="C56" s="132"/>
      <c r="D56" s="132"/>
      <c r="E56" s="132"/>
      <c r="F56" s="98">
        <v>1</v>
      </c>
    </row>
    <row r="57" spans="2:6" ht="25.5">
      <c r="B57" s="17"/>
      <c r="C57" s="3"/>
      <c r="D57" s="18"/>
      <c r="E57" s="13"/>
      <c r="F57" s="13"/>
    </row>
    <row r="58" spans="2:6">
      <c r="B58" s="80" t="s">
        <v>53</v>
      </c>
      <c r="C58" s="81"/>
      <c r="D58" s="81"/>
      <c r="E58" s="78"/>
      <c r="F58" s="78"/>
    </row>
    <row r="59" spans="2:6">
      <c r="B59" s="1">
        <v>1</v>
      </c>
      <c r="C59" s="131" t="s">
        <v>22</v>
      </c>
      <c r="D59" s="131"/>
      <c r="E59" s="131"/>
      <c r="F59" s="54" t="s">
        <v>40</v>
      </c>
    </row>
    <row r="60" spans="2:6">
      <c r="B60" s="1" t="s">
        <v>8</v>
      </c>
      <c r="C60" s="140" t="s">
        <v>54</v>
      </c>
      <c r="D60" s="140"/>
      <c r="E60" s="140"/>
      <c r="F60" s="43">
        <f>F24</f>
        <v>1198.8699999999999</v>
      </c>
    </row>
    <row r="61" spans="2:6" ht="15.75" customHeight="1">
      <c r="B61" s="1" t="s">
        <v>11</v>
      </c>
      <c r="C61" s="129" t="s">
        <v>55</v>
      </c>
      <c r="D61" s="129"/>
      <c r="E61" s="129"/>
      <c r="F61" s="75">
        <f>IF(F25*F24&gt;F26*F27,F25%*$F$60,0)</f>
        <v>0</v>
      </c>
    </row>
    <row r="62" spans="2:6" ht="15.75" customHeight="1">
      <c r="B62" s="1" t="s">
        <v>13</v>
      </c>
      <c r="C62" s="125" t="s">
        <v>56</v>
      </c>
      <c r="D62" s="125"/>
      <c r="E62" s="125"/>
      <c r="F62" s="43">
        <f>IF(F26*F27&gt;F25*F24,F27%*$F$26,0)</f>
        <v>0</v>
      </c>
    </row>
    <row r="63" spans="2:6">
      <c r="B63" s="1" t="s">
        <v>15</v>
      </c>
      <c r="C63" s="134" t="s">
        <v>57</v>
      </c>
      <c r="D63" s="134"/>
      <c r="E63" s="134"/>
      <c r="F63" s="75">
        <f>IF(F61&gt;F62,(($F$60+F61)/220)*7*15.2*F28%,(($F$60+F62)/220)*7*15.2*F28%)</f>
        <v>0</v>
      </c>
    </row>
    <row r="64" spans="2:6">
      <c r="B64" s="1" t="s">
        <v>27</v>
      </c>
      <c r="C64" s="125" t="s">
        <v>58</v>
      </c>
      <c r="D64" s="125"/>
      <c r="E64" s="125"/>
      <c r="F64" s="43">
        <f>IF(F61&gt;F62,((F60+F61)/220)*((60-52.5)/52.5)*7*15.2*F28%,((F60+F62)/220)*((60-52.5)/52.5)*7*15.2*F28%)</f>
        <v>0</v>
      </c>
    </row>
    <row r="65" spans="2:6" s="4" customFormat="1">
      <c r="B65" s="1" t="s">
        <v>29</v>
      </c>
      <c r="C65" s="133" t="str">
        <f>C29</f>
        <v>Outros (Especificar)</v>
      </c>
      <c r="D65" s="134"/>
      <c r="E65" s="134"/>
      <c r="F65" s="75">
        <f>F29</f>
        <v>0</v>
      </c>
    </row>
    <row r="66" spans="2:6" s="79" customFormat="1" ht="21" customHeight="1">
      <c r="B66" s="159" t="s">
        <v>59</v>
      </c>
      <c r="C66" s="159"/>
      <c r="D66" s="159"/>
      <c r="E66" s="159"/>
      <c r="F66" s="55">
        <f>SUM(F60:F65)</f>
        <v>1198.8699999999999</v>
      </c>
    </row>
    <row r="67" spans="2:6" s="79" customFormat="1">
      <c r="B67" s="12"/>
      <c r="C67" s="12"/>
      <c r="D67" s="12"/>
      <c r="E67" s="19"/>
      <c r="F67" s="19"/>
    </row>
    <row r="68" spans="2:6">
      <c r="B68" s="80" t="s">
        <v>60</v>
      </c>
      <c r="C68" s="81"/>
      <c r="D68" s="81"/>
      <c r="E68" s="82"/>
      <c r="F68" s="82"/>
    </row>
    <row r="69" spans="2:6">
      <c r="B69" s="80" t="s">
        <v>61</v>
      </c>
      <c r="C69" s="101"/>
      <c r="D69" s="84"/>
      <c r="E69" s="85"/>
      <c r="F69" s="85"/>
    </row>
    <row r="70" spans="2:6">
      <c r="B70" s="1" t="s">
        <v>62</v>
      </c>
      <c r="C70" s="132" t="s">
        <v>63</v>
      </c>
      <c r="D70" s="132"/>
      <c r="E70" s="54" t="s">
        <v>45</v>
      </c>
      <c r="F70" s="54" t="s">
        <v>40</v>
      </c>
    </row>
    <row r="71" spans="2:6" s="21" customFormat="1">
      <c r="B71" s="1" t="s">
        <v>8</v>
      </c>
      <c r="C71" s="125" t="s">
        <v>64</v>
      </c>
      <c r="D71" s="125"/>
      <c r="E71" s="66">
        <f>(1/12)*100</f>
        <v>8.33</v>
      </c>
      <c r="F71" s="67">
        <f>E71%*$F$66</f>
        <v>99.87</v>
      </c>
    </row>
    <row r="72" spans="2:6" s="21" customFormat="1">
      <c r="B72" s="2" t="s">
        <v>11</v>
      </c>
      <c r="C72" s="129" t="s">
        <v>65</v>
      </c>
      <c r="D72" s="129"/>
      <c r="E72" s="76">
        <f>(1/3)/12*100</f>
        <v>2.78</v>
      </c>
      <c r="F72" s="41">
        <f>E72%*$F$66</f>
        <v>33.33</v>
      </c>
    </row>
    <row r="73" spans="2:6" s="21" customFormat="1">
      <c r="B73" s="132" t="s">
        <v>66</v>
      </c>
      <c r="C73" s="132"/>
      <c r="D73" s="132"/>
      <c r="E73" s="56">
        <f>SUM(E71:E72)</f>
        <v>11.11</v>
      </c>
      <c r="F73" s="57">
        <f>SUM(F71:F72)</f>
        <v>133.19999999999999</v>
      </c>
    </row>
    <row r="74" spans="2:6" s="21" customFormat="1">
      <c r="B74" s="2" t="s">
        <v>13</v>
      </c>
      <c r="C74" s="162" t="s">
        <v>67</v>
      </c>
      <c r="D74" s="162"/>
      <c r="E74" s="76">
        <f>E87*E73%</f>
        <v>4.09</v>
      </c>
      <c r="F74" s="41">
        <f>E74%*$F$66</f>
        <v>49.03</v>
      </c>
    </row>
    <row r="75" spans="2:6" s="79" customFormat="1">
      <c r="B75" s="132" t="s">
        <v>59</v>
      </c>
      <c r="C75" s="132"/>
      <c r="D75" s="132"/>
      <c r="E75" s="56">
        <f>E73+E74</f>
        <v>15.2</v>
      </c>
      <c r="F75" s="58">
        <f>F73+F74</f>
        <v>182.23</v>
      </c>
    </row>
    <row r="76" spans="2:6" s="21" customFormat="1" ht="33" customHeight="1">
      <c r="B76" s="94"/>
      <c r="C76" s="94"/>
      <c r="D76" s="94"/>
      <c r="E76" s="95"/>
      <c r="F76" s="96"/>
    </row>
    <row r="77" spans="2:6">
      <c r="B77" s="141" t="s">
        <v>68</v>
      </c>
      <c r="C77" s="141"/>
      <c r="D77" s="141"/>
      <c r="E77" s="141"/>
      <c r="F77" s="141"/>
    </row>
    <row r="78" spans="2:6" s="4" customFormat="1">
      <c r="B78" s="1" t="s">
        <v>69</v>
      </c>
      <c r="C78" s="142" t="s">
        <v>70</v>
      </c>
      <c r="D78" s="142"/>
      <c r="E78" s="54" t="s">
        <v>45</v>
      </c>
      <c r="F78" s="54" t="s">
        <v>40</v>
      </c>
    </row>
    <row r="79" spans="2:6" s="4" customFormat="1">
      <c r="B79" s="1" t="s">
        <v>8</v>
      </c>
      <c r="C79" s="125" t="s">
        <v>71</v>
      </c>
      <c r="D79" s="125"/>
      <c r="E79" s="66">
        <v>20</v>
      </c>
      <c r="F79" s="67">
        <f t="shared" ref="F79:F86" si="0">E79%*$F$66</f>
        <v>239.77</v>
      </c>
    </row>
    <row r="80" spans="2:6" s="4" customFormat="1">
      <c r="B80" s="2" t="s">
        <v>11</v>
      </c>
      <c r="C80" s="129" t="s">
        <v>72</v>
      </c>
      <c r="D80" s="129"/>
      <c r="E80" s="77">
        <v>2.5</v>
      </c>
      <c r="F80" s="41">
        <f t="shared" si="0"/>
        <v>29.97</v>
      </c>
    </row>
    <row r="81" spans="2:6" s="4" customFormat="1">
      <c r="B81" s="2" t="s">
        <v>13</v>
      </c>
      <c r="C81" s="125" t="s">
        <v>73</v>
      </c>
      <c r="D81" s="125"/>
      <c r="E81" s="66">
        <v>3</v>
      </c>
      <c r="F81" s="67">
        <f t="shared" si="0"/>
        <v>35.97</v>
      </c>
    </row>
    <row r="82" spans="2:6" s="4" customFormat="1">
      <c r="B82" s="2" t="s">
        <v>15</v>
      </c>
      <c r="C82" s="129" t="s">
        <v>74</v>
      </c>
      <c r="D82" s="129"/>
      <c r="E82" s="76">
        <v>1.5</v>
      </c>
      <c r="F82" s="41">
        <f t="shared" si="0"/>
        <v>17.98</v>
      </c>
    </row>
    <row r="83" spans="2:6" s="4" customFormat="1">
      <c r="B83" s="2" t="s">
        <v>27</v>
      </c>
      <c r="C83" s="125" t="s">
        <v>75</v>
      </c>
      <c r="D83" s="125"/>
      <c r="E83" s="66">
        <v>1</v>
      </c>
      <c r="F83" s="67">
        <f t="shared" si="0"/>
        <v>11.99</v>
      </c>
    </row>
    <row r="84" spans="2:6">
      <c r="B84" s="2" t="s">
        <v>29</v>
      </c>
      <c r="C84" s="129" t="s">
        <v>76</v>
      </c>
      <c r="D84" s="129"/>
      <c r="E84" s="77">
        <v>0.6</v>
      </c>
      <c r="F84" s="41">
        <f t="shared" si="0"/>
        <v>7.19</v>
      </c>
    </row>
    <row r="85" spans="2:6">
      <c r="B85" s="2" t="s">
        <v>77</v>
      </c>
      <c r="C85" s="125" t="s">
        <v>78</v>
      </c>
      <c r="D85" s="125"/>
      <c r="E85" s="66">
        <v>0.2</v>
      </c>
      <c r="F85" s="67">
        <f t="shared" si="0"/>
        <v>2.4</v>
      </c>
    </row>
    <row r="86" spans="2:6" s="21" customFormat="1">
      <c r="B86" s="2" t="s">
        <v>79</v>
      </c>
      <c r="C86" s="129" t="s">
        <v>80</v>
      </c>
      <c r="D86" s="129"/>
      <c r="E86" s="77">
        <v>8</v>
      </c>
      <c r="F86" s="41">
        <f t="shared" si="0"/>
        <v>95.91</v>
      </c>
    </row>
    <row r="87" spans="2:6" s="79" customFormat="1" ht="15.75" customHeight="1">
      <c r="B87" s="132" t="s">
        <v>59</v>
      </c>
      <c r="C87" s="132"/>
      <c r="D87" s="132"/>
      <c r="E87" s="56">
        <f>SUM(E79:E86)</f>
        <v>36.799999999999997</v>
      </c>
      <c r="F87" s="58">
        <f>SUM(F79:F86)</f>
        <v>441.18</v>
      </c>
    </row>
    <row r="88" spans="2:6" ht="15.75" customHeight="1">
      <c r="B88" s="94"/>
      <c r="C88" s="94"/>
      <c r="D88" s="94"/>
      <c r="E88" s="95"/>
      <c r="F88" s="96"/>
    </row>
    <row r="89" spans="2:6">
      <c r="B89" s="80" t="s">
        <v>81</v>
      </c>
      <c r="C89" s="86"/>
      <c r="D89" s="86"/>
      <c r="E89" s="86"/>
      <c r="F89" s="86"/>
    </row>
    <row r="90" spans="2:6" s="21" customFormat="1">
      <c r="B90" s="1" t="s">
        <v>82</v>
      </c>
      <c r="C90" s="131" t="s">
        <v>83</v>
      </c>
      <c r="D90" s="131"/>
      <c r="E90" s="131"/>
      <c r="F90" s="54" t="s">
        <v>40</v>
      </c>
    </row>
    <row r="91" spans="2:6" s="21" customFormat="1">
      <c r="B91" s="30" t="s">
        <v>8</v>
      </c>
      <c r="C91" s="125" t="s">
        <v>84</v>
      </c>
      <c r="D91" s="125"/>
      <c r="E91" s="125"/>
      <c r="F91" s="67">
        <f>IF(((F33*F32)-(6%*$F$24))&gt;0,((F33*F32)-(6%*$F$24)),0)</f>
        <v>148.07</v>
      </c>
    </row>
    <row r="92" spans="2:6" s="21" customFormat="1" ht="15" customHeight="1">
      <c r="B92" s="30" t="s">
        <v>11</v>
      </c>
      <c r="C92" s="129" t="s">
        <v>85</v>
      </c>
      <c r="D92" s="129"/>
      <c r="E92" s="129"/>
      <c r="F92" s="41">
        <f>F34*F32</f>
        <v>719.4</v>
      </c>
    </row>
    <row r="93" spans="2:6" s="21" customFormat="1" ht="15" customHeight="1">
      <c r="B93" s="30" t="s">
        <v>13</v>
      </c>
      <c r="C93" s="140" t="s">
        <v>189</v>
      </c>
      <c r="D93" s="140"/>
      <c r="E93" s="140" t="s">
        <v>35</v>
      </c>
      <c r="F93" s="44">
        <f>F35</f>
        <v>0</v>
      </c>
    </row>
    <row r="94" spans="2:6" s="21" customFormat="1" ht="15" customHeight="1">
      <c r="B94" s="30" t="s">
        <v>15</v>
      </c>
      <c r="C94" s="129" t="s">
        <v>197</v>
      </c>
      <c r="D94" s="129"/>
      <c r="E94" s="129" t="s">
        <v>35</v>
      </c>
      <c r="F94" s="44">
        <f>F36</f>
        <v>10.3</v>
      </c>
    </row>
    <row r="95" spans="2:6" s="21" customFormat="1" ht="13.5" customHeight="1">
      <c r="B95" s="30" t="s">
        <v>27</v>
      </c>
      <c r="C95" s="140" t="s">
        <v>196</v>
      </c>
      <c r="D95" s="140"/>
      <c r="E95" s="140" t="s">
        <v>35</v>
      </c>
      <c r="F95" s="44">
        <f>F37</f>
        <v>2</v>
      </c>
    </row>
    <row r="96" spans="2:6" s="79" customFormat="1">
      <c r="B96" s="159" t="s">
        <v>59</v>
      </c>
      <c r="C96" s="159"/>
      <c r="D96" s="159"/>
      <c r="E96" s="159"/>
      <c r="F96" s="55">
        <f>SUM(F91:F95)</f>
        <v>879.77</v>
      </c>
    </row>
    <row r="97" spans="2:6" s="21" customFormat="1" ht="15" customHeight="1">
      <c r="B97" s="12"/>
      <c r="C97" s="12"/>
      <c r="D97" s="12"/>
      <c r="E97" s="19"/>
      <c r="F97" s="19"/>
    </row>
    <row r="98" spans="2:6" s="21" customFormat="1">
      <c r="B98" s="80" t="s">
        <v>86</v>
      </c>
      <c r="C98" s="101"/>
      <c r="D98" s="84"/>
      <c r="E98" s="85"/>
      <c r="F98" s="85"/>
    </row>
    <row r="99" spans="2:6" s="21" customFormat="1">
      <c r="B99" s="1">
        <v>3</v>
      </c>
      <c r="C99" s="132" t="s">
        <v>87</v>
      </c>
      <c r="D99" s="132"/>
      <c r="E99" s="54" t="s">
        <v>45</v>
      </c>
      <c r="F99" s="54" t="s">
        <v>40</v>
      </c>
    </row>
    <row r="100" spans="2:6" s="4" customFormat="1">
      <c r="B100" s="1" t="s">
        <v>8</v>
      </c>
      <c r="C100" s="125" t="s">
        <v>88</v>
      </c>
      <c r="D100" s="125"/>
      <c r="E100" s="66">
        <f>20.19%*1/12*100</f>
        <v>1.68</v>
      </c>
      <c r="F100" s="67">
        <f t="shared" ref="F100:F105" si="1">E100%*$F$66</f>
        <v>20.14</v>
      </c>
    </row>
    <row r="101" spans="2:6" s="21" customFormat="1">
      <c r="B101" s="2" t="s">
        <v>11</v>
      </c>
      <c r="C101" s="129" t="s">
        <v>89</v>
      </c>
      <c r="D101" s="129"/>
      <c r="E101" s="77">
        <f>E86%*E100</f>
        <v>0.13</v>
      </c>
      <c r="F101" s="41">
        <f t="shared" si="1"/>
        <v>1.56</v>
      </c>
    </row>
    <row r="102" spans="2:6" s="4" customFormat="1">
      <c r="B102" s="2" t="s">
        <v>13</v>
      </c>
      <c r="C102" s="125" t="s">
        <v>90</v>
      </c>
      <c r="D102" s="125"/>
      <c r="E102" s="66">
        <f>E100%*(40%+10%)*E86%*100</f>
        <v>7.0000000000000007E-2</v>
      </c>
      <c r="F102" s="67">
        <f t="shared" si="1"/>
        <v>0.84</v>
      </c>
    </row>
    <row r="103" spans="2:6" s="4" customFormat="1">
      <c r="B103" s="2" t="s">
        <v>15</v>
      </c>
      <c r="C103" s="129" t="s">
        <v>91</v>
      </c>
      <c r="D103" s="129"/>
      <c r="E103" s="77">
        <f>20.19%*(7/30)/12*100</f>
        <v>0.39</v>
      </c>
      <c r="F103" s="41">
        <f t="shared" si="1"/>
        <v>4.68</v>
      </c>
    </row>
    <row r="104" spans="2:6" s="4" customFormat="1">
      <c r="B104" s="2" t="s">
        <v>27</v>
      </c>
      <c r="C104" s="125" t="s">
        <v>92</v>
      </c>
      <c r="D104" s="125"/>
      <c r="E104" s="66">
        <f>E103%*E87</f>
        <v>0.14000000000000001</v>
      </c>
      <c r="F104" s="67">
        <f t="shared" si="1"/>
        <v>1.68</v>
      </c>
    </row>
    <row r="105" spans="2:6" s="4" customFormat="1">
      <c r="B105" s="2" t="s">
        <v>29</v>
      </c>
      <c r="C105" s="129" t="s">
        <v>93</v>
      </c>
      <c r="D105" s="129"/>
      <c r="E105" s="77">
        <f>E103%*(40%+10%)*E86%*100</f>
        <v>0.02</v>
      </c>
      <c r="F105" s="41">
        <f t="shared" si="1"/>
        <v>0.24</v>
      </c>
    </row>
    <row r="106" spans="2:6" s="4" customFormat="1" ht="15.95" customHeight="1">
      <c r="B106" s="132" t="s">
        <v>66</v>
      </c>
      <c r="C106" s="132"/>
      <c r="D106" s="132"/>
      <c r="E106" s="56">
        <f>ROUNDDOWN(SUM(E100:E105),2)</f>
        <v>2.4300000000000002</v>
      </c>
      <c r="F106" s="57">
        <f>SUM(F100:F105)</f>
        <v>29.14</v>
      </c>
    </row>
    <row r="107" spans="2:6" s="4" customFormat="1">
      <c r="B107" s="2" t="s">
        <v>77</v>
      </c>
      <c r="C107" s="129" t="s">
        <v>94</v>
      </c>
      <c r="D107" s="129"/>
      <c r="E107" s="76">
        <f>E87*E106%</f>
        <v>0.89</v>
      </c>
      <c r="F107" s="41">
        <f>E107%*$F$66</f>
        <v>10.67</v>
      </c>
    </row>
    <row r="108" spans="2:6" s="86" customFormat="1" ht="15.95" customHeight="1">
      <c r="B108" s="130" t="s">
        <v>59</v>
      </c>
      <c r="C108" s="130"/>
      <c r="D108" s="130"/>
      <c r="E108" s="59">
        <f>SUM(E106:E107)</f>
        <v>3.32</v>
      </c>
      <c r="F108" s="60">
        <f>SUM(F106:F107)</f>
        <v>39.81</v>
      </c>
    </row>
    <row r="109" spans="2:6" s="86" customFormat="1" ht="15.95" customHeight="1">
      <c r="B109" s="12"/>
      <c r="C109" s="12"/>
      <c r="D109" s="12"/>
      <c r="E109" s="19"/>
      <c r="F109" s="19"/>
    </row>
    <row r="110" spans="2:6" s="4" customFormat="1">
      <c r="B110" s="80" t="s">
        <v>95</v>
      </c>
      <c r="C110" s="101"/>
      <c r="D110" s="84"/>
      <c r="E110" s="87"/>
      <c r="F110" s="87"/>
    </row>
    <row r="111" spans="2:6" s="4" customFormat="1" ht="15.95" customHeight="1">
      <c r="B111" s="80" t="s">
        <v>96</v>
      </c>
      <c r="C111" s="101"/>
      <c r="D111" s="84"/>
      <c r="E111" s="85"/>
      <c r="F111" s="85"/>
    </row>
    <row r="112" spans="2:6" s="4" customFormat="1" ht="15.95" customHeight="1">
      <c r="B112" s="1" t="s">
        <v>97</v>
      </c>
      <c r="C112" s="130" t="s">
        <v>44</v>
      </c>
      <c r="D112" s="130"/>
      <c r="E112" s="54" t="s">
        <v>45</v>
      </c>
      <c r="F112" s="54" t="s">
        <v>40</v>
      </c>
    </row>
    <row r="113" spans="2:6" s="4" customFormat="1" ht="15.95" customHeight="1">
      <c r="B113" s="2" t="s">
        <v>8</v>
      </c>
      <c r="C113" s="125" t="s">
        <v>98</v>
      </c>
      <c r="D113" s="125"/>
      <c r="E113" s="66">
        <f>(1/12)*100</f>
        <v>8.33</v>
      </c>
      <c r="F113" s="67">
        <f t="shared" ref="F113:F118" si="2">E113%*$F$66</f>
        <v>99.87</v>
      </c>
    </row>
    <row r="114" spans="2:6" s="4" customFormat="1">
      <c r="B114" s="2" t="s">
        <v>11</v>
      </c>
      <c r="C114" s="129" t="s">
        <v>44</v>
      </c>
      <c r="D114" s="129"/>
      <c r="E114" s="77">
        <f>(8/30)/12*100</f>
        <v>2.2200000000000002</v>
      </c>
      <c r="F114" s="41">
        <f t="shared" si="2"/>
        <v>26.61</v>
      </c>
    </row>
    <row r="115" spans="2:6" s="4" customFormat="1">
      <c r="B115" s="2" t="s">
        <v>13</v>
      </c>
      <c r="C115" s="125" t="s">
        <v>99</v>
      </c>
      <c r="D115" s="125"/>
      <c r="E115" s="66">
        <f>(((20/30)/12)*1.5%)*100</f>
        <v>0.08</v>
      </c>
      <c r="F115" s="67">
        <f t="shared" si="2"/>
        <v>0.96</v>
      </c>
    </row>
    <row r="116" spans="2:6" s="4" customFormat="1">
      <c r="B116" s="2" t="s">
        <v>15</v>
      </c>
      <c r="C116" s="129" t="s">
        <v>100</v>
      </c>
      <c r="D116" s="129"/>
      <c r="E116" s="77">
        <f>(15/30)/12*0.86%*100</f>
        <v>0.04</v>
      </c>
      <c r="F116" s="41">
        <f t="shared" si="2"/>
        <v>0.48</v>
      </c>
    </row>
    <row r="117" spans="2:6" s="4" customFormat="1">
      <c r="B117" s="2" t="s">
        <v>27</v>
      </c>
      <c r="C117" s="125" t="s">
        <v>101</v>
      </c>
      <c r="D117" s="125"/>
      <c r="E117" s="66">
        <f>((6/12)*36.8%*62.2%*81.2%*((1.86/31))/12)*100</f>
        <v>0.05</v>
      </c>
      <c r="F117" s="67">
        <f t="shared" si="2"/>
        <v>0.6</v>
      </c>
    </row>
    <row r="118" spans="2:6" s="4" customFormat="1">
      <c r="B118" s="2" t="s">
        <v>29</v>
      </c>
      <c r="C118" s="143" t="str">
        <f>C46</f>
        <v>Outros (Especificar)</v>
      </c>
      <c r="D118" s="129"/>
      <c r="E118" s="92">
        <f>$F$46</f>
        <v>0</v>
      </c>
      <c r="F118" s="41">
        <f t="shared" si="2"/>
        <v>0</v>
      </c>
    </row>
    <row r="119" spans="2:6" s="4" customFormat="1" ht="15.75" customHeight="1">
      <c r="B119" s="132" t="s">
        <v>66</v>
      </c>
      <c r="C119" s="132"/>
      <c r="D119" s="132"/>
      <c r="E119" s="56">
        <f>SUM(E113:E118)</f>
        <v>10.72</v>
      </c>
      <c r="F119" s="57">
        <f>SUM(F113:F118)</f>
        <v>128.52000000000001</v>
      </c>
    </row>
    <row r="120" spans="2:6" s="21" customFormat="1">
      <c r="B120" s="2" t="s">
        <v>77</v>
      </c>
      <c r="C120" s="129" t="s">
        <v>102</v>
      </c>
      <c r="D120" s="129"/>
      <c r="E120" s="76">
        <f>ROUNDDOWN(E87*E119%,2)</f>
        <v>3.94</v>
      </c>
      <c r="F120" s="41">
        <f>E120%*$F$66</f>
        <v>47.24</v>
      </c>
    </row>
    <row r="121" spans="2:6" s="86" customFormat="1" ht="15" customHeight="1">
      <c r="B121" s="130" t="s">
        <v>59</v>
      </c>
      <c r="C121" s="130"/>
      <c r="D121" s="130"/>
      <c r="E121" s="59">
        <f>SUM(E119:E120)</f>
        <v>14.66</v>
      </c>
      <c r="F121" s="61">
        <f>SUM(F119:F120)</f>
        <v>175.76</v>
      </c>
    </row>
    <row r="122" spans="2:6" s="4" customFormat="1">
      <c r="B122" s="94"/>
      <c r="C122" s="94"/>
      <c r="D122" s="94"/>
      <c r="E122" s="95"/>
      <c r="F122" s="96"/>
    </row>
    <row r="123" spans="2:6" s="4" customFormat="1">
      <c r="B123" s="80" t="s">
        <v>103</v>
      </c>
      <c r="C123" s="101"/>
      <c r="D123" s="84"/>
      <c r="E123" s="85"/>
      <c r="F123" s="85"/>
    </row>
    <row r="124" spans="2:6" s="4" customFormat="1">
      <c r="B124" s="1" t="s">
        <v>104</v>
      </c>
      <c r="C124" s="132" t="s">
        <v>105</v>
      </c>
      <c r="D124" s="132"/>
      <c r="E124" s="132"/>
      <c r="F124" s="54" t="s">
        <v>40</v>
      </c>
    </row>
    <row r="125" spans="2:6" s="4" customFormat="1">
      <c r="B125" s="1" t="s">
        <v>8</v>
      </c>
      <c r="C125" s="125" t="s">
        <v>106</v>
      </c>
      <c r="D125" s="125"/>
      <c r="E125" s="125"/>
      <c r="F125" s="43">
        <f>IF(F32=15,((F66)/220)*(1+50%)*15,0)</f>
        <v>0</v>
      </c>
    </row>
    <row r="126" spans="2:6" s="4" customFormat="1">
      <c r="B126" s="132" t="s">
        <v>66</v>
      </c>
      <c r="C126" s="132"/>
      <c r="D126" s="132"/>
      <c r="E126" s="132"/>
      <c r="F126" s="57">
        <f>SUM(F125)</f>
        <v>0</v>
      </c>
    </row>
    <row r="127" spans="2:6">
      <c r="B127" s="2" t="s">
        <v>11</v>
      </c>
      <c r="C127" s="125" t="s">
        <v>107</v>
      </c>
      <c r="D127" s="125"/>
      <c r="E127" s="125"/>
      <c r="F127" s="67">
        <f>E87%*$F$126</f>
        <v>0</v>
      </c>
    </row>
    <row r="128" spans="2:6" s="79" customFormat="1">
      <c r="B128" s="132" t="s">
        <v>59</v>
      </c>
      <c r="C128" s="132"/>
      <c r="D128" s="132"/>
      <c r="E128" s="132"/>
      <c r="F128" s="58">
        <f>SUM(F126:F127)</f>
        <v>0</v>
      </c>
    </row>
    <row r="129" spans="2:6" ht="15.75" customHeight="1">
      <c r="B129" s="20"/>
      <c r="C129" s="15"/>
      <c r="D129" s="22"/>
      <c r="E129" s="15"/>
      <c r="F129" s="23"/>
    </row>
    <row r="130" spans="2:6">
      <c r="B130" s="80" t="s">
        <v>108</v>
      </c>
      <c r="C130" s="101"/>
      <c r="D130" s="101"/>
      <c r="E130" s="85"/>
      <c r="F130" s="85"/>
    </row>
    <row r="131" spans="2:6">
      <c r="B131" s="1">
        <v>5</v>
      </c>
      <c r="C131" s="131" t="s">
        <v>39</v>
      </c>
      <c r="D131" s="131"/>
      <c r="E131" s="131"/>
      <c r="F131" s="54" t="s">
        <v>40</v>
      </c>
    </row>
    <row r="132" spans="2:6">
      <c r="B132" s="30" t="s">
        <v>8</v>
      </c>
      <c r="C132" s="125" t="s">
        <v>41</v>
      </c>
      <c r="D132" s="125"/>
      <c r="E132" s="125"/>
      <c r="F132" s="67">
        <f>F40</f>
        <v>175.21</v>
      </c>
    </row>
    <row r="133" spans="2:6">
      <c r="B133" s="30" t="s">
        <v>11</v>
      </c>
      <c r="C133" s="129" t="s">
        <v>42</v>
      </c>
      <c r="D133" s="129"/>
      <c r="E133" s="129"/>
      <c r="F133" s="41">
        <f>F41</f>
        <v>0</v>
      </c>
    </row>
    <row r="134" spans="2:6">
      <c r="B134" s="30" t="s">
        <v>13</v>
      </c>
      <c r="C134" s="125" t="s">
        <v>43</v>
      </c>
      <c r="D134" s="125"/>
      <c r="E134" s="125"/>
      <c r="F134" s="67">
        <f>F42</f>
        <v>0.14000000000000001</v>
      </c>
    </row>
    <row r="135" spans="2:6">
      <c r="B135" s="30" t="s">
        <v>15</v>
      </c>
      <c r="C135" s="143" t="str">
        <f>C43</f>
        <v>EPI</v>
      </c>
      <c r="D135" s="129"/>
      <c r="E135" s="129"/>
      <c r="F135" s="41">
        <f>F43</f>
        <v>0</v>
      </c>
    </row>
    <row r="136" spans="2:6" s="79" customFormat="1" ht="15" customHeight="1">
      <c r="B136" s="159" t="s">
        <v>59</v>
      </c>
      <c r="C136" s="159"/>
      <c r="D136" s="159"/>
      <c r="E136" s="159"/>
      <c r="F136" s="55">
        <f>SUM(F132:F135)</f>
        <v>175.35</v>
      </c>
    </row>
    <row r="137" spans="2:6">
      <c r="B137" s="20"/>
      <c r="C137" s="15"/>
      <c r="D137" s="22"/>
      <c r="E137" s="15"/>
      <c r="F137" s="23"/>
    </row>
    <row r="138" spans="2:6">
      <c r="B138" s="160" t="s">
        <v>109</v>
      </c>
      <c r="C138" s="160"/>
      <c r="D138" s="160"/>
      <c r="E138" s="160"/>
      <c r="F138" s="160"/>
    </row>
    <row r="139" spans="2:6" ht="15.75" customHeight="1">
      <c r="B139" s="1">
        <v>6</v>
      </c>
      <c r="C139" s="132" t="s">
        <v>46</v>
      </c>
      <c r="D139" s="132"/>
      <c r="E139" s="54" t="s">
        <v>45</v>
      </c>
      <c r="F139" s="54" t="s">
        <v>40</v>
      </c>
    </row>
    <row r="140" spans="2:6">
      <c r="B140" s="1" t="s">
        <v>8</v>
      </c>
      <c r="C140" s="125" t="s">
        <v>47</v>
      </c>
      <c r="D140" s="125"/>
      <c r="E140" s="68">
        <f>$F$49</f>
        <v>5.31</v>
      </c>
      <c r="F140" s="67">
        <f>E140%*($F$66+$F$75+$F$87+$F$96+$F$128+$F$108+$F$121+$F$136)</f>
        <v>164.24</v>
      </c>
    </row>
    <row r="141" spans="2:6" ht="15.75" customHeight="1">
      <c r="B141" s="2" t="s">
        <v>11</v>
      </c>
      <c r="C141" s="129" t="s">
        <v>48</v>
      </c>
      <c r="D141" s="129"/>
      <c r="E141" s="71">
        <f>$F$50</f>
        <v>7.2</v>
      </c>
      <c r="F141" s="41">
        <f>E141%*($F$66+$F$75+$F$87+$F$96+$F$128+$F$108+$F$121+$F$136+F140)</f>
        <v>234.52</v>
      </c>
    </row>
    <row r="142" spans="2:6">
      <c r="B142" s="2" t="s">
        <v>13</v>
      </c>
      <c r="C142" s="125" t="s">
        <v>110</v>
      </c>
      <c r="D142" s="125"/>
      <c r="E142" s="68">
        <f>SUM(E143:E145)</f>
        <v>8.65</v>
      </c>
      <c r="F142" s="67">
        <f>SUM(F143:F145)</f>
        <v>302.04000000000002</v>
      </c>
    </row>
    <row r="143" spans="2:6" s="24" customFormat="1">
      <c r="B143" s="42" t="s">
        <v>111</v>
      </c>
      <c r="C143" s="126" t="s">
        <v>49</v>
      </c>
      <c r="D143" s="126"/>
      <c r="E143" s="72">
        <f>$F$51</f>
        <v>0.65</v>
      </c>
      <c r="F143" s="73">
        <f>E143%*($F$66+$F$75+$F$87+$F$96+$F$128+$F$108+$F$121+$F$136+$F$140+$F$141)</f>
        <v>22.7</v>
      </c>
    </row>
    <row r="144" spans="2:6" s="24" customFormat="1">
      <c r="B144" s="42" t="s">
        <v>112</v>
      </c>
      <c r="C144" s="144" t="s">
        <v>50</v>
      </c>
      <c r="D144" s="144"/>
      <c r="E144" s="69">
        <f>$F$52</f>
        <v>3</v>
      </c>
      <c r="F144" s="70">
        <f>E144%*($F$66+$F$75+$F$87+$F$96+$F$128+$F$108+$F$121+$F$136+$F$140+$F$141)</f>
        <v>104.75</v>
      </c>
    </row>
    <row r="145" spans="2:6" s="24" customFormat="1">
      <c r="B145" s="42" t="s">
        <v>113</v>
      </c>
      <c r="C145" s="126" t="s">
        <v>114</v>
      </c>
      <c r="D145" s="126"/>
      <c r="E145" s="72">
        <f>$F$53</f>
        <v>5</v>
      </c>
      <c r="F145" s="73">
        <f>E145%*($F$66+$F$75+$F$87+$F$96+$F$128+$F$108+$F$121+$F$136+$F$140+$F$141)</f>
        <v>174.59</v>
      </c>
    </row>
    <row r="146" spans="2:6" s="24" customFormat="1">
      <c r="B146" s="132" t="s">
        <v>66</v>
      </c>
      <c r="C146" s="132"/>
      <c r="D146" s="132"/>
      <c r="E146" s="56">
        <f>E140+E142+E141</f>
        <v>21.16</v>
      </c>
      <c r="F146" s="62">
        <f>F140+F142+F141</f>
        <v>700.8</v>
      </c>
    </row>
    <row r="147" spans="2:6" s="24" customFormat="1">
      <c r="B147" s="2" t="s">
        <v>15</v>
      </c>
      <c r="C147" s="129" t="s">
        <v>115</v>
      </c>
      <c r="D147" s="129"/>
      <c r="E147" s="76">
        <f>E87*E146%</f>
        <v>7.79</v>
      </c>
      <c r="F147" s="41">
        <f>E87%*$F$146</f>
        <v>257.89</v>
      </c>
    </row>
    <row r="148" spans="2:6" s="91" customFormat="1">
      <c r="B148" s="132" t="s">
        <v>59</v>
      </c>
      <c r="C148" s="132"/>
      <c r="D148" s="132"/>
      <c r="E148" s="63">
        <f>SUM(E146:E147)</f>
        <v>28.95</v>
      </c>
      <c r="F148" s="62">
        <f>SUM(F146:F147)</f>
        <v>958.69</v>
      </c>
    </row>
    <row r="149" spans="2:6" s="25" customFormat="1" ht="20.25" customHeight="1">
      <c r="B149" s="20"/>
      <c r="C149" s="15"/>
      <c r="D149" s="15"/>
      <c r="E149" s="3"/>
      <c r="F149" s="3"/>
    </row>
    <row r="150" spans="2:6" s="26" customFormat="1" ht="20.25">
      <c r="B150" s="88" t="s">
        <v>116</v>
      </c>
      <c r="C150" s="89"/>
      <c r="D150" s="89"/>
      <c r="E150" s="89"/>
      <c r="F150" s="90"/>
    </row>
    <row r="151" spans="2:6" s="27" customFormat="1">
      <c r="B151" s="130" t="s">
        <v>117</v>
      </c>
      <c r="C151" s="130"/>
      <c r="D151" s="130"/>
      <c r="E151" s="130"/>
      <c r="F151" s="54" t="s">
        <v>40</v>
      </c>
    </row>
    <row r="152" spans="2:6" s="27" customFormat="1">
      <c r="B152" s="1" t="s">
        <v>8</v>
      </c>
      <c r="C152" s="125" t="s">
        <v>118</v>
      </c>
      <c r="D152" s="125"/>
      <c r="E152" s="125"/>
      <c r="F152" s="67">
        <f>F66</f>
        <v>1198.8699999999999</v>
      </c>
    </row>
    <row r="153" spans="2:6" s="27" customFormat="1">
      <c r="B153" s="2" t="s">
        <v>11</v>
      </c>
      <c r="C153" s="129" t="s">
        <v>119</v>
      </c>
      <c r="D153" s="129"/>
      <c r="E153" s="129"/>
      <c r="F153" s="41">
        <f>F75+F87+F96</f>
        <v>1503.18</v>
      </c>
    </row>
    <row r="154" spans="2:6" s="27" customFormat="1">
      <c r="B154" s="2" t="s">
        <v>13</v>
      </c>
      <c r="C154" s="125" t="s">
        <v>120</v>
      </c>
      <c r="D154" s="125"/>
      <c r="E154" s="125"/>
      <c r="F154" s="67">
        <f>F108</f>
        <v>39.81</v>
      </c>
    </row>
    <row r="155" spans="2:6" s="27" customFormat="1">
      <c r="B155" s="2" t="s">
        <v>15</v>
      </c>
      <c r="C155" s="129" t="s">
        <v>121</v>
      </c>
      <c r="D155" s="129"/>
      <c r="E155" s="129"/>
      <c r="F155" s="41">
        <f>F121+F128</f>
        <v>175.76</v>
      </c>
    </row>
    <row r="156" spans="2:6" s="24" customFormat="1">
      <c r="B156" s="2" t="s">
        <v>27</v>
      </c>
      <c r="C156" s="125" t="s">
        <v>122</v>
      </c>
      <c r="D156" s="125"/>
      <c r="E156" s="125"/>
      <c r="F156" s="67">
        <f>F136</f>
        <v>175.35</v>
      </c>
    </row>
    <row r="157" spans="2:6">
      <c r="B157" s="2" t="s">
        <v>123</v>
      </c>
      <c r="C157" s="129" t="s">
        <v>124</v>
      </c>
      <c r="D157" s="129"/>
      <c r="E157" s="129"/>
      <c r="F157" s="41">
        <f>F140+F141</f>
        <v>398.76</v>
      </c>
    </row>
    <row r="158" spans="2:6">
      <c r="B158" s="130" t="s">
        <v>66</v>
      </c>
      <c r="C158" s="130"/>
      <c r="D158" s="130"/>
      <c r="E158" s="130"/>
      <c r="F158" s="62">
        <f>SUM(F151:F157)</f>
        <v>3491.73</v>
      </c>
    </row>
    <row r="159" spans="2:6">
      <c r="B159" s="2" t="s">
        <v>125</v>
      </c>
      <c r="C159" s="129" t="s">
        <v>126</v>
      </c>
      <c r="D159" s="129"/>
      <c r="E159" s="129"/>
      <c r="F159" s="41">
        <f>F142</f>
        <v>302.04000000000002</v>
      </c>
    </row>
    <row r="160" spans="2:6">
      <c r="B160" s="2" t="s">
        <v>127</v>
      </c>
      <c r="C160" s="125" t="s">
        <v>128</v>
      </c>
      <c r="D160" s="125"/>
      <c r="E160" s="125"/>
      <c r="F160" s="67">
        <f>F147</f>
        <v>257.89</v>
      </c>
    </row>
    <row r="161" spans="2:6" ht="15.75" customHeight="1">
      <c r="B161" s="130" t="s">
        <v>129</v>
      </c>
      <c r="C161" s="130"/>
      <c r="D161" s="130"/>
      <c r="E161" s="130"/>
      <c r="F161" s="62">
        <f>F158+F159+F160</f>
        <v>4051.66</v>
      </c>
    </row>
    <row r="162" spans="2:6" s="79" customFormat="1" ht="16.5" customHeight="1">
      <c r="B162" s="130" t="s">
        <v>210</v>
      </c>
      <c r="C162" s="130"/>
      <c r="D162" s="130"/>
      <c r="E162" s="130"/>
      <c r="F162" s="62">
        <f>F161*F56</f>
        <v>4051.66</v>
      </c>
    </row>
    <row r="163" spans="2:6">
      <c r="B163" s="20"/>
      <c r="C163" s="15"/>
      <c r="D163" s="15"/>
      <c r="E163" s="15"/>
      <c r="F163" s="23"/>
    </row>
    <row r="164" spans="2:6" ht="20.25">
      <c r="B164" s="88" t="s">
        <v>130</v>
      </c>
      <c r="C164" s="89"/>
      <c r="D164" s="89"/>
      <c r="E164" s="89"/>
      <c r="F164" s="90"/>
    </row>
    <row r="165" spans="2:6">
      <c r="B165" s="130" t="s">
        <v>131</v>
      </c>
      <c r="C165" s="130"/>
      <c r="D165" s="130"/>
      <c r="E165" s="130"/>
      <c r="F165" s="54" t="s">
        <v>45</v>
      </c>
    </row>
    <row r="166" spans="2:6">
      <c r="B166" s="2" t="s">
        <v>62</v>
      </c>
      <c r="C166" s="125" t="s">
        <v>63</v>
      </c>
      <c r="D166" s="125"/>
      <c r="E166" s="125"/>
      <c r="F166" s="67">
        <f>E75</f>
        <v>15.2</v>
      </c>
    </row>
    <row r="167" spans="2:6">
      <c r="B167" s="1" t="s">
        <v>69</v>
      </c>
      <c r="C167" s="129" t="s">
        <v>132</v>
      </c>
      <c r="D167" s="129"/>
      <c r="E167" s="129"/>
      <c r="F167" s="41">
        <f>E87</f>
        <v>36.799999999999997</v>
      </c>
    </row>
    <row r="168" spans="2:6">
      <c r="B168" s="2">
        <v>3</v>
      </c>
      <c r="C168" s="125" t="s">
        <v>87</v>
      </c>
      <c r="D168" s="125"/>
      <c r="E168" s="125"/>
      <c r="F168" s="67">
        <f>E108</f>
        <v>3.32</v>
      </c>
    </row>
    <row r="169" spans="2:6">
      <c r="B169" s="2" t="s">
        <v>97</v>
      </c>
      <c r="C169" s="129" t="s">
        <v>133</v>
      </c>
      <c r="D169" s="129"/>
      <c r="E169" s="129"/>
      <c r="F169" s="41">
        <f>E121</f>
        <v>14.66</v>
      </c>
    </row>
    <row r="170" spans="2:6">
      <c r="B170" s="130" t="s">
        <v>59</v>
      </c>
      <c r="C170" s="130"/>
      <c r="D170" s="130"/>
      <c r="E170" s="130"/>
      <c r="F170" s="62">
        <f>SUM(F166:F169)</f>
        <v>69.98</v>
      </c>
    </row>
    <row r="171" spans="2:6" ht="9" customHeight="1">
      <c r="B171" s="20"/>
      <c r="C171" s="15"/>
      <c r="D171" s="15"/>
      <c r="E171" s="15"/>
      <c r="F171" s="23"/>
    </row>
    <row r="172" spans="2:6" ht="20.25">
      <c r="B172" s="88" t="s">
        <v>134</v>
      </c>
      <c r="C172" s="89"/>
      <c r="D172" s="89"/>
      <c r="E172" s="89"/>
      <c r="F172" s="90"/>
    </row>
    <row r="173" spans="2:6">
      <c r="B173" s="99" t="s">
        <v>135</v>
      </c>
      <c r="C173" s="145" t="s">
        <v>136</v>
      </c>
      <c r="D173" s="145"/>
      <c r="E173" s="145"/>
      <c r="F173" s="145"/>
    </row>
    <row r="174" spans="2:6">
      <c r="B174" s="2" t="s">
        <v>137</v>
      </c>
      <c r="C174" s="127" t="s">
        <v>138</v>
      </c>
      <c r="D174" s="127"/>
      <c r="E174" s="127"/>
      <c r="F174" s="127"/>
    </row>
    <row r="175" spans="2:6" ht="30.75" customHeight="1">
      <c r="B175" s="2" t="s">
        <v>139</v>
      </c>
      <c r="C175" s="128" t="s">
        <v>140</v>
      </c>
      <c r="D175" s="128"/>
      <c r="E175" s="128"/>
      <c r="F175" s="128"/>
    </row>
    <row r="176" spans="2:6">
      <c r="B176" s="2" t="s">
        <v>141</v>
      </c>
      <c r="C176" s="127" t="s">
        <v>142</v>
      </c>
      <c r="D176" s="127"/>
      <c r="E176" s="127"/>
      <c r="F176" s="127"/>
    </row>
    <row r="177" spans="2:6" ht="32.25" customHeight="1">
      <c r="B177" s="2" t="s">
        <v>143</v>
      </c>
      <c r="C177" s="128" t="s">
        <v>144</v>
      </c>
      <c r="D177" s="128"/>
      <c r="E177" s="128"/>
      <c r="F177" s="128"/>
    </row>
    <row r="178" spans="2:6">
      <c r="B178" s="2" t="s">
        <v>145</v>
      </c>
      <c r="C178" s="127" t="s">
        <v>146</v>
      </c>
      <c r="D178" s="127"/>
      <c r="E178" s="127"/>
      <c r="F178" s="127"/>
    </row>
    <row r="179" spans="2:6">
      <c r="B179" s="2" t="s">
        <v>147</v>
      </c>
      <c r="C179" s="128" t="s">
        <v>148</v>
      </c>
      <c r="D179" s="128"/>
      <c r="E179" s="128"/>
      <c r="F179" s="128"/>
    </row>
    <row r="180" spans="2:6">
      <c r="B180" s="2" t="s">
        <v>149</v>
      </c>
      <c r="C180" s="127" t="s">
        <v>150</v>
      </c>
      <c r="D180" s="127"/>
      <c r="E180" s="127"/>
      <c r="F180" s="127"/>
    </row>
    <row r="181" spans="2:6">
      <c r="B181" s="2" t="s">
        <v>151</v>
      </c>
      <c r="C181" s="128" t="s">
        <v>152</v>
      </c>
      <c r="D181" s="128"/>
      <c r="E181" s="128"/>
      <c r="F181" s="128"/>
    </row>
    <row r="182" spans="2:6" ht="33" customHeight="1">
      <c r="B182" s="2" t="s">
        <v>153</v>
      </c>
      <c r="C182" s="127" t="s">
        <v>154</v>
      </c>
      <c r="D182" s="127"/>
      <c r="E182" s="127"/>
      <c r="F182" s="127"/>
    </row>
    <row r="183" spans="2:6" ht="33" customHeight="1">
      <c r="B183" s="2" t="s">
        <v>155</v>
      </c>
      <c r="C183" s="128" t="s">
        <v>156</v>
      </c>
      <c r="D183" s="128"/>
      <c r="E183" s="128"/>
      <c r="F183" s="128"/>
    </row>
    <row r="184" spans="2:6" ht="54" customHeight="1">
      <c r="B184" s="2" t="s">
        <v>157</v>
      </c>
      <c r="C184" s="127" t="s">
        <v>158</v>
      </c>
      <c r="D184" s="127"/>
      <c r="E184" s="127"/>
      <c r="F184" s="127"/>
    </row>
    <row r="185" spans="2:6" ht="66" customHeight="1">
      <c r="B185" s="2" t="s">
        <v>159</v>
      </c>
      <c r="C185" s="128" t="s">
        <v>160</v>
      </c>
      <c r="D185" s="128"/>
      <c r="E185" s="128"/>
      <c r="F185" s="128"/>
    </row>
    <row r="186" spans="2:6" ht="86.25" customHeight="1">
      <c r="B186" s="2" t="s">
        <v>161</v>
      </c>
      <c r="C186" s="127" t="s">
        <v>162</v>
      </c>
      <c r="D186" s="127"/>
      <c r="E186" s="127"/>
      <c r="F186" s="127"/>
    </row>
    <row r="187" spans="2:6" ht="66.75" customHeight="1">
      <c r="B187" s="2" t="s">
        <v>163</v>
      </c>
      <c r="C187" s="128" t="s">
        <v>164</v>
      </c>
      <c r="D187" s="128"/>
      <c r="E187" s="128"/>
      <c r="F187" s="128"/>
    </row>
  </sheetData>
  <mergeCells count="154"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68:E168"/>
    <mergeCell ref="C169:E169"/>
    <mergeCell ref="B170:E170"/>
    <mergeCell ref="C173:F173"/>
    <mergeCell ref="C174:F174"/>
    <mergeCell ref="C175:F175"/>
    <mergeCell ref="C160:E160"/>
    <mergeCell ref="B161:E161"/>
    <mergeCell ref="B162:E162"/>
    <mergeCell ref="B165:E165"/>
    <mergeCell ref="C166:E166"/>
    <mergeCell ref="C167:E167"/>
    <mergeCell ref="C154:E154"/>
    <mergeCell ref="C155:E155"/>
    <mergeCell ref="C156:E156"/>
    <mergeCell ref="C157:E157"/>
    <mergeCell ref="B158:E158"/>
    <mergeCell ref="C159:E159"/>
    <mergeCell ref="B146:D146"/>
    <mergeCell ref="C147:D147"/>
    <mergeCell ref="B148:D148"/>
    <mergeCell ref="B151:E151"/>
    <mergeCell ref="C152:E152"/>
    <mergeCell ref="C153:E153"/>
    <mergeCell ref="C140:D140"/>
    <mergeCell ref="C141:D141"/>
    <mergeCell ref="C142:D142"/>
    <mergeCell ref="C143:D143"/>
    <mergeCell ref="C144:D144"/>
    <mergeCell ref="C145:D145"/>
    <mergeCell ref="C133:E133"/>
    <mergeCell ref="C134:E134"/>
    <mergeCell ref="C135:E135"/>
    <mergeCell ref="B136:E136"/>
    <mergeCell ref="B138:F138"/>
    <mergeCell ref="C139:D139"/>
    <mergeCell ref="C125:E125"/>
    <mergeCell ref="B126:E126"/>
    <mergeCell ref="C127:E127"/>
    <mergeCell ref="B128:E128"/>
    <mergeCell ref="C131:E131"/>
    <mergeCell ref="C132:E132"/>
    <mergeCell ref="C117:D117"/>
    <mergeCell ref="C118:D118"/>
    <mergeCell ref="B119:D119"/>
    <mergeCell ref="C120:D120"/>
    <mergeCell ref="B121:D121"/>
    <mergeCell ref="C124:E124"/>
    <mergeCell ref="B108:D108"/>
    <mergeCell ref="C112:D112"/>
    <mergeCell ref="C113:D113"/>
    <mergeCell ref="C114:D114"/>
    <mergeCell ref="C115:D115"/>
    <mergeCell ref="C116:D116"/>
    <mergeCell ref="C102:D102"/>
    <mergeCell ref="C103:D103"/>
    <mergeCell ref="C104:D104"/>
    <mergeCell ref="C105:D105"/>
    <mergeCell ref="B106:D106"/>
    <mergeCell ref="C107:D107"/>
    <mergeCell ref="C92:E92"/>
    <mergeCell ref="C95:E95"/>
    <mergeCell ref="B96:E96"/>
    <mergeCell ref="C99:D99"/>
    <mergeCell ref="C100:D100"/>
    <mergeCell ref="C101:D101"/>
    <mergeCell ref="C84:D84"/>
    <mergeCell ref="C85:D85"/>
    <mergeCell ref="C86:D86"/>
    <mergeCell ref="B87:D87"/>
    <mergeCell ref="C90:E90"/>
    <mergeCell ref="C91:E91"/>
    <mergeCell ref="C93:E93"/>
    <mergeCell ref="C94:E94"/>
    <mergeCell ref="C78:D78"/>
    <mergeCell ref="C79:D79"/>
    <mergeCell ref="C80:D80"/>
    <mergeCell ref="C81:D81"/>
    <mergeCell ref="C82:D82"/>
    <mergeCell ref="C83:D83"/>
    <mergeCell ref="C71:D71"/>
    <mergeCell ref="C72:D72"/>
    <mergeCell ref="B73:D73"/>
    <mergeCell ref="C74:D74"/>
    <mergeCell ref="B75:D75"/>
    <mergeCell ref="B77:F77"/>
    <mergeCell ref="C62:E62"/>
    <mergeCell ref="C63:E63"/>
    <mergeCell ref="C64:E64"/>
    <mergeCell ref="C65:E65"/>
    <mergeCell ref="B66:E66"/>
    <mergeCell ref="C70:D70"/>
    <mergeCell ref="C53:E53"/>
    <mergeCell ref="B55:F55"/>
    <mergeCell ref="B56:E56"/>
    <mergeCell ref="C59:E59"/>
    <mergeCell ref="C60:E60"/>
    <mergeCell ref="C61:E61"/>
    <mergeCell ref="C46:E46"/>
    <mergeCell ref="B48:E48"/>
    <mergeCell ref="C49:E49"/>
    <mergeCell ref="C50:E50"/>
    <mergeCell ref="C51:E51"/>
    <mergeCell ref="C52:E52"/>
    <mergeCell ref="B39:E39"/>
    <mergeCell ref="C40:E40"/>
    <mergeCell ref="C41:E41"/>
    <mergeCell ref="C42:E42"/>
    <mergeCell ref="C43:E43"/>
    <mergeCell ref="B45:E45"/>
    <mergeCell ref="C28:E28"/>
    <mergeCell ref="C29:E29"/>
    <mergeCell ref="B31:D31"/>
    <mergeCell ref="C33:D33"/>
    <mergeCell ref="C34:D34"/>
    <mergeCell ref="C37:D37"/>
    <mergeCell ref="C21:E21"/>
    <mergeCell ref="B23:F23"/>
    <mergeCell ref="C24:E24"/>
    <mergeCell ref="C25:E25"/>
    <mergeCell ref="C26:E26"/>
    <mergeCell ref="C27:E27"/>
    <mergeCell ref="C35:D35"/>
    <mergeCell ref="D18:F18"/>
    <mergeCell ref="D19:F19"/>
    <mergeCell ref="D20:F20"/>
    <mergeCell ref="B8:C8"/>
    <mergeCell ref="D8:E8"/>
    <mergeCell ref="B10:F10"/>
    <mergeCell ref="C11:E11"/>
    <mergeCell ref="D12:F12"/>
    <mergeCell ref="C13:E13"/>
    <mergeCell ref="B1:F1"/>
    <mergeCell ref="B2:D2"/>
    <mergeCell ref="E2:F2"/>
    <mergeCell ref="B4:F4"/>
    <mergeCell ref="B6:F6"/>
    <mergeCell ref="B7:C7"/>
    <mergeCell ref="D7:F7"/>
    <mergeCell ref="C14:E14"/>
    <mergeCell ref="C17:D17"/>
    <mergeCell ref="E17:F17"/>
  </mergeCells>
  <dataValidations count="5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1">
      <formula1>0.65</formula1>
    </dataValidation>
    <dataValidation type="list" allowBlank="1" showInputMessage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2">
      <formula1>"15,22"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3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50">
      <formula1>0</formula1>
      <formula2>7.2</formula2>
    </dataValidation>
  </dataValidations>
  <pageMargins left="0.511811024" right="0.511811024" top="0.78740157499999996" bottom="0.78740157499999996" header="0.31496062000000002" footer="0.31496062000000002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Almoxarife</vt:lpstr>
      <vt:lpstr>Auxiliar Adm</vt:lpstr>
      <vt:lpstr>Auxiliar de Biblioteca</vt:lpstr>
      <vt:lpstr>Carregador de Móveis</vt:lpstr>
      <vt:lpstr>Encarregado</vt:lpstr>
      <vt:lpstr>Jardineiro</vt:lpstr>
      <vt:lpstr>Lavador de Veículo</vt:lpstr>
      <vt:lpstr>Marceneiro Modelista</vt:lpstr>
      <vt:lpstr>Operador de Fotocópia</vt:lpstr>
      <vt:lpstr>Operador de Mesa Telefônica</vt:lpstr>
      <vt:lpstr>Recepcionista</vt:lpstr>
      <vt:lpstr>Quadro Consolidado</vt:lpstr>
      <vt:lpstr>Plan1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cp:lastPrinted>2019-01-30T20:34:41Z</cp:lastPrinted>
  <dcterms:created xsi:type="dcterms:W3CDTF">2014-02-07T18:14:59Z</dcterms:created>
  <dcterms:modified xsi:type="dcterms:W3CDTF">2019-03-12T18:14:01Z</dcterms:modified>
  <cp:category/>
  <cp:contentStatus/>
</cp:coreProperties>
</file>