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RILDO\Downloads\"/>
    </mc:Choice>
  </mc:AlternateContent>
  <xr:revisionPtr revIDLastSave="0" documentId="13_ncr:1_{A89659B5-9004-4E77-83C4-5F0FFC0E1F49}" xr6:coauthVersionLast="43" xr6:coauthVersionMax="46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Uniforme" sheetId="1" r:id="rId1"/>
    <sheet name="EPIs" sheetId="4" r:id="rId2"/>
    <sheet name="EPI COVID 19" sheetId="6" r:id="rId3"/>
    <sheet name="Materiais (insumo)" sheetId="2" r:id="rId4"/>
    <sheet name="Materiais (duráveis)" sheetId="8" r:id="rId5"/>
    <sheet name="Equipamentos" sheetId="3" r:id="rId6"/>
    <sheet name="Resumo" sheetId="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3" l="1"/>
  <c r="N5" i="5" l="1"/>
  <c r="N12" i="5"/>
  <c r="N11" i="5"/>
  <c r="N10" i="5"/>
  <c r="N9" i="5"/>
  <c r="N8" i="5"/>
  <c r="N7" i="5"/>
  <c r="N6" i="5"/>
  <c r="N4" i="5"/>
  <c r="N3" i="5"/>
  <c r="N2" i="5"/>
  <c r="B13" i="5"/>
  <c r="H26" i="8"/>
  <c r="I26" i="8" s="1"/>
  <c r="J26" i="8" s="1"/>
  <c r="H25" i="8"/>
  <c r="I25" i="8" s="1"/>
  <c r="J25" i="8" s="1"/>
  <c r="H22" i="8"/>
  <c r="I22" i="8" s="1"/>
  <c r="J22" i="8" s="1"/>
  <c r="H21" i="8"/>
  <c r="I21" i="8" s="1"/>
  <c r="J21" i="8" s="1"/>
  <c r="H20" i="8"/>
  <c r="I20" i="8" s="1"/>
  <c r="J20" i="8" s="1"/>
  <c r="H19" i="8"/>
  <c r="I19" i="8" s="1"/>
  <c r="J19" i="8" s="1"/>
  <c r="H18" i="8"/>
  <c r="I18" i="8" s="1"/>
  <c r="J18" i="8" s="1"/>
  <c r="H17" i="8"/>
  <c r="I17" i="8" s="1"/>
  <c r="J17" i="8" s="1"/>
  <c r="H16" i="8"/>
  <c r="I16" i="8" s="1"/>
  <c r="J16" i="8" s="1"/>
  <c r="H15" i="8"/>
  <c r="I15" i="8" s="1"/>
  <c r="J15" i="8" s="1"/>
  <c r="H14" i="8"/>
  <c r="I14" i="8" s="1"/>
  <c r="J14" i="8" s="1"/>
  <c r="H13" i="8"/>
  <c r="I13" i="8" s="1"/>
  <c r="J13" i="8" s="1"/>
  <c r="H12" i="8"/>
  <c r="I12" i="8" s="1"/>
  <c r="J12" i="8" s="1"/>
  <c r="H11" i="8"/>
  <c r="I11" i="8" s="1"/>
  <c r="J11" i="8" s="1"/>
  <c r="H10" i="8"/>
  <c r="I10" i="8" s="1"/>
  <c r="J10" i="8" s="1"/>
  <c r="H9" i="8"/>
  <c r="I9" i="8" s="1"/>
  <c r="J9" i="8" s="1"/>
  <c r="H8" i="8"/>
  <c r="I8" i="8" s="1"/>
  <c r="J8" i="8" s="1"/>
  <c r="H7" i="8"/>
  <c r="I7" i="8" s="1"/>
  <c r="J7" i="8" s="1"/>
  <c r="H6" i="8"/>
  <c r="I6" i="8" s="1"/>
  <c r="J6" i="8" s="1"/>
  <c r="H5" i="8"/>
  <c r="I5" i="8" s="1"/>
  <c r="J5" i="8" s="1"/>
  <c r="H4" i="8"/>
  <c r="I4" i="8" s="1"/>
  <c r="J4" i="8" s="1"/>
  <c r="H3" i="8"/>
  <c r="I3" i="8" s="1"/>
  <c r="J3" i="8" s="1"/>
  <c r="H3" i="6"/>
  <c r="I3" i="6" s="1"/>
  <c r="J3" i="6" s="1"/>
  <c r="K12" i="5" l="1"/>
  <c r="K11" i="5"/>
  <c r="K10" i="5"/>
  <c r="K9" i="5"/>
  <c r="K8" i="5"/>
  <c r="K7" i="5"/>
  <c r="K6" i="5"/>
  <c r="K5" i="5"/>
  <c r="K4" i="5"/>
  <c r="K3" i="5"/>
  <c r="K2" i="5"/>
  <c r="J27" i="8"/>
  <c r="M8" i="5" s="1"/>
  <c r="J23" i="8"/>
  <c r="M7" i="5" s="1"/>
  <c r="H46" i="2"/>
  <c r="I46" i="2" s="1"/>
  <c r="J46" i="2" s="1"/>
  <c r="H47" i="2"/>
  <c r="I47" i="2" s="1"/>
  <c r="J47" i="2" s="1"/>
  <c r="H28" i="2" l="1"/>
  <c r="I28" i="2" s="1"/>
  <c r="J28" i="2" s="1"/>
  <c r="G7" i="1" l="1"/>
  <c r="F7" i="1"/>
  <c r="E7" i="1"/>
  <c r="G6" i="1"/>
  <c r="F6" i="1"/>
  <c r="E6" i="1"/>
  <c r="G5" i="1"/>
  <c r="F5" i="1"/>
  <c r="E5" i="1"/>
  <c r="H26" i="3"/>
  <c r="I26" i="3" s="1"/>
  <c r="K26" i="3" s="1"/>
  <c r="H27" i="3"/>
  <c r="I27" i="3" s="1"/>
  <c r="K27" i="3" s="1"/>
  <c r="H28" i="3"/>
  <c r="I28" i="3" s="1"/>
  <c r="K28" i="3" s="1"/>
  <c r="H25" i="3"/>
  <c r="I25" i="3" s="1"/>
  <c r="K25" i="3" s="1"/>
  <c r="H22" i="3"/>
  <c r="I22" i="3" s="1"/>
  <c r="H18" i="3"/>
  <c r="I18" i="3" s="1"/>
  <c r="K18" i="3" s="1"/>
  <c r="H17" i="3"/>
  <c r="I17" i="3" s="1"/>
  <c r="H10" i="3"/>
  <c r="I10" i="3" s="1"/>
  <c r="K10" i="3" s="1"/>
  <c r="H11" i="3"/>
  <c r="I11" i="3" s="1"/>
  <c r="K11" i="3" s="1"/>
  <c r="H12" i="3"/>
  <c r="I12" i="3" s="1"/>
  <c r="K12" i="3" s="1"/>
  <c r="H13" i="3"/>
  <c r="I13" i="3" s="1"/>
  <c r="K13" i="3" s="1"/>
  <c r="H14" i="3"/>
  <c r="I14" i="3" s="1"/>
  <c r="K14" i="3" s="1"/>
  <c r="H7" i="3"/>
  <c r="I7" i="3" s="1"/>
  <c r="H3" i="3"/>
  <c r="I3" i="3" s="1"/>
  <c r="K3" i="3" s="1"/>
  <c r="K4" i="3" s="1"/>
  <c r="H32" i="2"/>
  <c r="I32" i="2" s="1"/>
  <c r="J32" i="2" s="1"/>
  <c r="H33" i="2"/>
  <c r="I33" i="2" s="1"/>
  <c r="J33" i="2" s="1"/>
  <c r="H34" i="2"/>
  <c r="I34" i="2" s="1"/>
  <c r="J34" i="2" s="1"/>
  <c r="H35" i="2"/>
  <c r="I35" i="2" s="1"/>
  <c r="J35" i="2" s="1"/>
  <c r="H36" i="2"/>
  <c r="I36" i="2" s="1"/>
  <c r="J36" i="2" s="1"/>
  <c r="H37" i="2"/>
  <c r="I37" i="2" s="1"/>
  <c r="J37" i="2" s="1"/>
  <c r="H38" i="2"/>
  <c r="I38" i="2" s="1"/>
  <c r="J38" i="2" s="1"/>
  <c r="H39" i="2"/>
  <c r="I39" i="2" s="1"/>
  <c r="J39" i="2" s="1"/>
  <c r="H40" i="2"/>
  <c r="I40" i="2" s="1"/>
  <c r="J40" i="2" s="1"/>
  <c r="H41" i="2"/>
  <c r="I41" i="2" s="1"/>
  <c r="J41" i="2" s="1"/>
  <c r="H42" i="2"/>
  <c r="I42" i="2" s="1"/>
  <c r="J42" i="2" s="1"/>
  <c r="H43" i="2"/>
  <c r="I43" i="2" s="1"/>
  <c r="J43" i="2" s="1"/>
  <c r="H44" i="2"/>
  <c r="I44" i="2" s="1"/>
  <c r="J44" i="2" s="1"/>
  <c r="H45" i="2"/>
  <c r="I45" i="2" s="1"/>
  <c r="J45" i="2" s="1"/>
  <c r="H31" i="2"/>
  <c r="I31" i="2" s="1"/>
  <c r="J31" i="2" s="1"/>
  <c r="H4" i="2"/>
  <c r="I4" i="2" s="1"/>
  <c r="J4" i="2" s="1"/>
  <c r="H5" i="2"/>
  <c r="I5" i="2" s="1"/>
  <c r="J5" i="2" s="1"/>
  <c r="H6" i="2"/>
  <c r="I6" i="2" s="1"/>
  <c r="J6" i="2" s="1"/>
  <c r="H7" i="2"/>
  <c r="I7" i="2" s="1"/>
  <c r="J7" i="2" s="1"/>
  <c r="H8" i="2"/>
  <c r="I8" i="2" s="1"/>
  <c r="J8" i="2" s="1"/>
  <c r="H9" i="2"/>
  <c r="I9" i="2" s="1"/>
  <c r="J9" i="2" s="1"/>
  <c r="H10" i="2"/>
  <c r="I10" i="2" s="1"/>
  <c r="J10" i="2" s="1"/>
  <c r="H11" i="2"/>
  <c r="I11" i="2" s="1"/>
  <c r="J11" i="2" s="1"/>
  <c r="H12" i="2"/>
  <c r="I12" i="2" s="1"/>
  <c r="J12" i="2" s="1"/>
  <c r="H13" i="2"/>
  <c r="I13" i="2" s="1"/>
  <c r="J13" i="2" s="1"/>
  <c r="H14" i="2"/>
  <c r="I14" i="2" s="1"/>
  <c r="J14" i="2" s="1"/>
  <c r="H15" i="2"/>
  <c r="I15" i="2" s="1"/>
  <c r="J15" i="2" s="1"/>
  <c r="H16" i="2"/>
  <c r="I16" i="2" s="1"/>
  <c r="J16" i="2" s="1"/>
  <c r="H17" i="2"/>
  <c r="I17" i="2" s="1"/>
  <c r="J17" i="2" s="1"/>
  <c r="H18" i="2"/>
  <c r="I18" i="2" s="1"/>
  <c r="J18" i="2" s="1"/>
  <c r="H19" i="2"/>
  <c r="I19" i="2" s="1"/>
  <c r="J19" i="2" s="1"/>
  <c r="H20" i="2"/>
  <c r="I20" i="2" s="1"/>
  <c r="J20" i="2" s="1"/>
  <c r="H21" i="2"/>
  <c r="I21" i="2" s="1"/>
  <c r="J21" i="2" s="1"/>
  <c r="H22" i="2"/>
  <c r="I22" i="2" s="1"/>
  <c r="J22" i="2" s="1"/>
  <c r="H23" i="2"/>
  <c r="I23" i="2" s="1"/>
  <c r="J23" i="2" s="1"/>
  <c r="H24" i="2"/>
  <c r="I24" i="2" s="1"/>
  <c r="J24" i="2" s="1"/>
  <c r="H25" i="2"/>
  <c r="I25" i="2" s="1"/>
  <c r="J25" i="2" s="1"/>
  <c r="H26" i="2"/>
  <c r="I26" i="2" s="1"/>
  <c r="J26" i="2" s="1"/>
  <c r="H27" i="2"/>
  <c r="I27" i="2" s="1"/>
  <c r="J27" i="2" s="1"/>
  <c r="H3" i="2"/>
  <c r="I3" i="2" s="1"/>
  <c r="J3" i="2" s="1"/>
  <c r="H30" i="4"/>
  <c r="I30" i="4" s="1"/>
  <c r="J30" i="4" s="1"/>
  <c r="H31" i="4"/>
  <c r="I31" i="4" s="1"/>
  <c r="J31" i="4" s="1"/>
  <c r="H32" i="4"/>
  <c r="I32" i="4" s="1"/>
  <c r="J32" i="4" s="1"/>
  <c r="H33" i="4"/>
  <c r="I33" i="4" s="1"/>
  <c r="J33" i="4" s="1"/>
  <c r="H34" i="4"/>
  <c r="I34" i="4" s="1"/>
  <c r="J34" i="4" s="1"/>
  <c r="H29" i="4"/>
  <c r="I29" i="4" s="1"/>
  <c r="J29" i="4" s="1"/>
  <c r="H24" i="4"/>
  <c r="I24" i="4" s="1"/>
  <c r="J24" i="4" s="1"/>
  <c r="H25" i="4"/>
  <c r="I25" i="4" s="1"/>
  <c r="J25" i="4" s="1"/>
  <c r="H26" i="4"/>
  <c r="I26" i="4" s="1"/>
  <c r="J26" i="4" s="1"/>
  <c r="H23" i="4"/>
  <c r="I23" i="4" s="1"/>
  <c r="J23" i="4" s="1"/>
  <c r="H19" i="4"/>
  <c r="I19" i="4" s="1"/>
  <c r="J19" i="4" s="1"/>
  <c r="H20" i="4"/>
  <c r="I20" i="4" s="1"/>
  <c r="J20" i="4" s="1"/>
  <c r="H18" i="4"/>
  <c r="I18" i="4" s="1"/>
  <c r="J18" i="4" s="1"/>
  <c r="H12" i="4"/>
  <c r="I12" i="4" s="1"/>
  <c r="J12" i="4" s="1"/>
  <c r="H13" i="4"/>
  <c r="I13" i="4" s="1"/>
  <c r="J13" i="4" s="1"/>
  <c r="H14" i="4"/>
  <c r="I14" i="4" s="1"/>
  <c r="J14" i="4" s="1"/>
  <c r="H15" i="4"/>
  <c r="I15" i="4" s="1"/>
  <c r="J15" i="4" s="1"/>
  <c r="H4" i="4"/>
  <c r="I4" i="4" s="1"/>
  <c r="J4" i="4" s="1"/>
  <c r="H5" i="4"/>
  <c r="I5" i="4" s="1"/>
  <c r="J5" i="4" s="1"/>
  <c r="H6" i="4"/>
  <c r="I6" i="4" s="1"/>
  <c r="J6" i="4" s="1"/>
  <c r="H7" i="4"/>
  <c r="I7" i="4" s="1"/>
  <c r="J7" i="4" s="1"/>
  <c r="H8" i="4"/>
  <c r="I8" i="4" s="1"/>
  <c r="J8" i="4" s="1"/>
  <c r="H9" i="4"/>
  <c r="I9" i="4" s="1"/>
  <c r="J9" i="4" s="1"/>
  <c r="H10" i="4"/>
  <c r="I10" i="4" s="1"/>
  <c r="J10" i="4" s="1"/>
  <c r="H11" i="4"/>
  <c r="I11" i="4" s="1"/>
  <c r="J11" i="4" s="1"/>
  <c r="H3" i="4"/>
  <c r="I3" i="4" s="1"/>
  <c r="J3" i="4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0" i="1"/>
  <c r="I30" i="1" s="1"/>
  <c r="J30" i="1" s="1"/>
  <c r="H25" i="1"/>
  <c r="I25" i="1" s="1"/>
  <c r="J25" i="1" s="1"/>
  <c r="H26" i="1"/>
  <c r="I26" i="1" s="1"/>
  <c r="J26" i="1" s="1"/>
  <c r="H27" i="1"/>
  <c r="I27" i="1" s="1"/>
  <c r="J27" i="1" s="1"/>
  <c r="H24" i="1"/>
  <c r="I24" i="1" s="1"/>
  <c r="J24" i="1" s="1"/>
  <c r="H18" i="1"/>
  <c r="I18" i="1" s="1"/>
  <c r="J18" i="1" s="1"/>
  <c r="H21" i="1"/>
  <c r="I21" i="1" s="1"/>
  <c r="J21" i="1" s="1"/>
  <c r="H17" i="1"/>
  <c r="I17" i="1" s="1"/>
  <c r="J17" i="1" s="1"/>
  <c r="K7" i="3" l="1"/>
  <c r="K8" i="3" s="1"/>
  <c r="K15" i="3"/>
  <c r="K17" i="3"/>
  <c r="K19" i="3" s="1"/>
  <c r="K22" i="3"/>
  <c r="K23" i="3" s="1"/>
  <c r="J48" i="2"/>
  <c r="L8" i="5" s="1"/>
  <c r="J29" i="2"/>
  <c r="L7" i="5" s="1"/>
  <c r="K29" i="3"/>
  <c r="J28" i="1"/>
  <c r="J35" i="4"/>
  <c r="J8" i="5" s="1"/>
  <c r="J27" i="4"/>
  <c r="J9" i="5" s="1"/>
  <c r="J36" i="1"/>
  <c r="I8" i="5" s="1"/>
  <c r="J21" i="4"/>
  <c r="J16" i="4"/>
  <c r="G20" i="1"/>
  <c r="F20" i="1"/>
  <c r="E20" i="1"/>
  <c r="F19" i="1"/>
  <c r="G19" i="1"/>
  <c r="E19" i="1"/>
  <c r="H12" i="1"/>
  <c r="I12" i="1" s="1"/>
  <c r="J12" i="1" s="1"/>
  <c r="H14" i="1"/>
  <c r="I14" i="1" s="1"/>
  <c r="J14" i="1" s="1"/>
  <c r="H11" i="1"/>
  <c r="I11" i="1" s="1"/>
  <c r="J11" i="1" s="1"/>
  <c r="G13" i="1"/>
  <c r="F13" i="1"/>
  <c r="E13" i="1"/>
  <c r="H5" i="1"/>
  <c r="I5" i="1" s="1"/>
  <c r="J5" i="1" s="1"/>
  <c r="H6" i="1"/>
  <c r="I6" i="1" s="1"/>
  <c r="J6" i="1" s="1"/>
  <c r="H7" i="1"/>
  <c r="I7" i="1" s="1"/>
  <c r="J7" i="1" s="1"/>
  <c r="H8" i="1"/>
  <c r="I8" i="1" s="1"/>
  <c r="J8" i="1" s="1"/>
  <c r="G4" i="1"/>
  <c r="F4" i="1"/>
  <c r="E4" i="1"/>
  <c r="K20" i="3" l="1"/>
  <c r="J7" i="5"/>
  <c r="J5" i="5"/>
  <c r="J2" i="5"/>
  <c r="I9" i="5"/>
  <c r="I5" i="5"/>
  <c r="I2" i="5"/>
  <c r="H19" i="1"/>
  <c r="I19" i="1" s="1"/>
  <c r="J19" i="1" s="1"/>
  <c r="H13" i="1"/>
  <c r="I13" i="1" s="1"/>
  <c r="J13" i="1" s="1"/>
  <c r="H4" i="1"/>
  <c r="I4" i="1" s="1"/>
  <c r="J4" i="1" s="1"/>
  <c r="H20" i="1"/>
  <c r="I20" i="1" s="1"/>
  <c r="J20" i="1" s="1"/>
  <c r="J22" i="1" s="1"/>
  <c r="I4" i="5" s="1"/>
  <c r="J15" i="1"/>
  <c r="I7" i="5" s="1"/>
  <c r="H3" i="1"/>
  <c r="I3" i="1" s="1"/>
  <c r="J3" i="1" s="1"/>
  <c r="J9" i="1" l="1"/>
  <c r="I12" i="5" s="1"/>
  <c r="I10" i="5" l="1"/>
  <c r="I11" i="5"/>
  <c r="I6" i="5"/>
  <c r="I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E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Preço médio de gravata e lenço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Preço médio de gravata e lenço</t>
        </r>
      </text>
    </comment>
    <comment ref="G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Preço médio de gravata e lenço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Preço médio de masculino e feminino</t>
        </r>
      </text>
    </comment>
    <comment ref="F5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Preço médio de masculino e feminino</t>
        </r>
      </text>
    </comment>
    <comment ref="G5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Preço médio de masculino e feminino</t>
        </r>
      </text>
    </comment>
    <comment ref="E6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</t>
        </r>
      </text>
    </comment>
    <comment ref="F6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</t>
        </r>
      </text>
    </comment>
    <comment ref="G6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</t>
        </r>
      </text>
    </comment>
    <comment ref="E7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feminino. O valor da meia feminina é multiplicado por 6, pois a pesquisa foi feita para 1 unidade.</t>
        </r>
      </text>
    </comment>
    <comment ref="F7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feminino. O valor da meia feminina é multiplicado por 6, pois a pesquisa foi feita para 1 unidade.</t>
        </r>
      </text>
    </comment>
    <comment ref="G7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feminino. O valor da meia feminina é multiplicado por 6, pois a pesquisa foi feita para 1 unidade.</t>
        </r>
      </text>
    </comment>
    <comment ref="E13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kit com 12 pares</t>
        </r>
      </text>
    </comment>
    <comment ref="F13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Kit com 12 pares</t>
        </r>
      </text>
    </comment>
    <comment ref="G13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kit com 12 pares</t>
        </r>
      </text>
    </comment>
    <comment ref="E19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</t>
        </r>
      </text>
    </comment>
    <comment ref="F19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</t>
        </r>
      </text>
    </comment>
    <comment ref="G19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</t>
        </r>
      </text>
    </comment>
    <comment ref="E20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feminino. O valor da meia feminina é multiplicado por 6, pois a pesquisa foi feita para 1 unidade.</t>
        </r>
      </text>
    </comment>
    <comment ref="F20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feminino. O valor da meia feminina é multiplicado por 6, pois a pesquisa foi feita para 1 unidade.</t>
        </r>
      </text>
    </comment>
    <comment ref="G20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ACER:</t>
        </r>
        <r>
          <rPr>
            <sz val="9"/>
            <color indexed="81"/>
            <rFont val="Segoe UI"/>
            <family val="2"/>
          </rPr>
          <t xml:space="preserve">
Valor médio de masculino e feminino. O valor da meia feminina é multiplicado por 6, pois a pesquisa foi feita para 1 unidade.</t>
        </r>
      </text>
    </comment>
  </commentList>
</comments>
</file>

<file path=xl/sharedStrings.xml><?xml version="1.0" encoding="utf-8"?>
<sst xmlns="http://schemas.openxmlformats.org/spreadsheetml/2006/main" count="391" uniqueCount="224">
  <si>
    <t>Item</t>
  </si>
  <si>
    <t>Especificações</t>
  </si>
  <si>
    <t>DISTRIBUIÇÃO</t>
  </si>
  <si>
    <t>QTDE ANUAL</t>
  </si>
  <si>
    <t>Preço 1</t>
  </si>
  <si>
    <t>Preço 2</t>
  </si>
  <si>
    <t>Preço 3</t>
  </si>
  <si>
    <t>Menor preço</t>
  </si>
  <si>
    <t>Custo Anual</t>
  </si>
  <si>
    <t>Custo Mensal</t>
  </si>
  <si>
    <t>UNIFORMES (AUXILIAR ADMINISTRATIVO, ENCARREGADO, OPERADOR DE FOTOCOPIADORA, OPERADOR DE MESA TELEFÔNICA, RECEPCIONISTA)</t>
  </si>
  <si>
    <t>Terno em microfibra poliéster, cor preta e com costura reforçada.</t>
  </si>
  <si>
    <t>2 peças por semestre</t>
  </si>
  <si>
    <t>Gravata/lenço em tecido 100% poliéster ou seda, de boa qualidade/em crepe, tipo laço com entretela compatível com o modelo, na cor preta, de boa qualidade.</t>
  </si>
  <si>
    <t>Camisa social de manga longa na cor branca sem transparência. Masculina: com mangas longas. Feminina: mangas curtas e botôes com fechamento duplo.</t>
  </si>
  <si>
    <t>4 peças por semestre</t>
  </si>
  <si>
    <t>Par de sapatos social na cor preta, antiderrapante e macio.</t>
  </si>
  <si>
    <t>2 pares por semestre</t>
  </si>
  <si>
    <t>Kit com 6 pares de meias, em poliamida, na cor preta.</t>
  </si>
  <si>
    <t>1 kit por semestre</t>
  </si>
  <si>
    <t>Cinto de couro na cor preta.</t>
  </si>
  <si>
    <t>TOTAL MENSAL</t>
  </si>
  <si>
    <t>UNIFORMES (JARDINEIRO)</t>
  </si>
  <si>
    <t>Calça comprida com elástico e cordão, em tecido grosso.</t>
  </si>
  <si>
    <t>5 peças por semestre</t>
  </si>
  <si>
    <t>Camiseta malha fria "PV", manga longa com punho, gola redonda e logomarca com identificação da empresa.</t>
  </si>
  <si>
    <t>Kit com 6 pares de meias cano longo em algodão, na cor cinza.</t>
  </si>
  <si>
    <t>Botina em couro, de solado liso e antiderrapante, com palmilha antibacteriana e bico de aço</t>
  </si>
  <si>
    <t>UNIFORME (AUXILIAR DE BIBLIOTECA)</t>
  </si>
  <si>
    <t>Calça comprida, tipo Jeans</t>
  </si>
  <si>
    <t>2 peças a cada 06 meses</t>
  </si>
  <si>
    <t>Camiseta de malha fria PV, com gola polo e mangas curtas com emblema da empresa, na cor preta</t>
  </si>
  <si>
    <t>2 pares a cada 06 meses</t>
  </si>
  <si>
    <t>Cinto social de couro da mesma cor do calçado.</t>
  </si>
  <si>
    <t>UNIFORMES (ALMOXARIFES, CARREGADOR E MARCENEIRO MODELISTA)</t>
  </si>
  <si>
    <t>Camiseta de malha fria PV, com gola polo e mangas curtas com emblema da empresa</t>
  </si>
  <si>
    <t>5 peças a cada 06 meses</t>
  </si>
  <si>
    <t>Kit com 6 pares de meias cano longo em algodão branca.</t>
  </si>
  <si>
    <t>2 kits por ano</t>
  </si>
  <si>
    <t>Calçado preto, botina ou bota (o que for indicado de acordo com as normas de segurança do trabalho), com biqueira em aço</t>
  </si>
  <si>
    <t>UNIFORMES (LAVADOR DE VEÍCULOS)</t>
  </si>
  <si>
    <t>Agasalho fechado à frente</t>
  </si>
  <si>
    <t>1 peça a cada 06 meses</t>
  </si>
  <si>
    <t>Calça comprida em "tactel", tecido poliéster, com elástico e regulagem</t>
  </si>
  <si>
    <t>4 peças a cada 06 meses</t>
  </si>
  <si>
    <t>Camisa em malha fria "PV" de manga curta, com a logomarca da empresa visível</t>
  </si>
  <si>
    <t>Camisa em malha fria "PV" de manga longa, com a logomarca da empresa visível</t>
  </si>
  <si>
    <t>1 peças a cada 06 meses</t>
  </si>
  <si>
    <t>1 kit a cada 06 meses</t>
  </si>
  <si>
    <t>Botina em couro, de solado liso e antiderrapante, com palmilha antibacteriana e bico de PVC</t>
  </si>
  <si>
    <t>EPIs (JARDINAGEM)</t>
  </si>
  <si>
    <t>Avental PVC com forro preto 1,2 metros.</t>
  </si>
  <si>
    <t>2 peças por ano</t>
  </si>
  <si>
    <t>Boné legionário com proteção na nuca e orelhas.</t>
  </si>
  <si>
    <t>Bota PVC com forro cor preto c/solado especial cor amarelo ou branca.</t>
  </si>
  <si>
    <t>Capa chuva em PVC com forro, na cor amarela ou preta, com mangas e capuz.</t>
  </si>
  <si>
    <t>Luva de segurança tricotada em fios de algodão, revestida em latex natural, borracha vulcanizada.</t>
  </si>
  <si>
    <t>4 peças por ano</t>
  </si>
  <si>
    <t>Luvas de segurança, modelo 5 dedos, 100% couro de vaqueta, cano curto.</t>
  </si>
  <si>
    <t>Macacão de segurança descartável com proteção química</t>
  </si>
  <si>
    <t>40 peças por ano</t>
  </si>
  <si>
    <t>Máscara de proteção PFF2 com carvão ativado e válvula "pro safety"</t>
  </si>
  <si>
    <t>45 peças por ano</t>
  </si>
  <si>
    <t>Óculos de proteção lente incolor em policarbonato, antiembaçante e antirrisco.</t>
  </si>
  <si>
    <t>Perneira de segurança confeccionada em tecido sintético, três talas frontais de polipropileno e fechamento por soldagem eletrônica, modelo curta, metatarso reforçado.</t>
  </si>
  <si>
    <t>1 peça por ano</t>
  </si>
  <si>
    <t>Protetor auricular abafador tipo concha.</t>
  </si>
  <si>
    <t>Protetor facial em polietileno - Comprimento mínimo de 200 mm (tipo "face shield")</t>
  </si>
  <si>
    <t>Protetor solar com fator de proteção solar para 60 FPS, frasco com 120ml.</t>
  </si>
  <si>
    <t>12 unidades por ano</t>
  </si>
  <si>
    <t>EPIs (ALMOXARIFE E CARREGADOR DE MÓVEIS)</t>
  </si>
  <si>
    <t>Jaleco comprido (comprimento: meio da coxa), mangas curtas e bolsos frontais nas partes inferior e superior. Observação: tecido resistente para suportar as atividades diárias.</t>
  </si>
  <si>
    <t>3 peças a cada 06 meses</t>
  </si>
  <si>
    <t>Capacete para proteção contra impactos de objetos sobre o crânio.</t>
  </si>
  <si>
    <t>1 peças por ano</t>
  </si>
  <si>
    <t>EPIs (MARCENEIRO MODELISTA)</t>
  </si>
  <si>
    <t>EPIs (LAVAGEM DE VEÍCULOS)</t>
  </si>
  <si>
    <t>Avental PVC com forro preto 1,2 metros</t>
  </si>
  <si>
    <t>6 peças a cada 1ano</t>
  </si>
  <si>
    <t>Bota PVC c/forro cor preto c/solado especial cor amarelo ou branca</t>
  </si>
  <si>
    <t>2 peças a cada 1 ano</t>
  </si>
  <si>
    <t>Luva em látex natural, palma e dedos antiderrapantes, punho longo em virola que prende-se ao braço, evitando a entrada de líquidos</t>
  </si>
  <si>
    <t>12 peças a cada 1 ano</t>
  </si>
  <si>
    <t>Máscara de proteção PFF2 com carvão ativado e válvula</t>
  </si>
  <si>
    <t>10 peças a cada 1 ano</t>
  </si>
  <si>
    <t>Protetor auricular abafador tipo concha</t>
  </si>
  <si>
    <t>EPI COVID-19 (TODAS AS CATEGORIAS PROFISSIONAIS)</t>
  </si>
  <si>
    <t>Máscara de proteção, de tecido, lavável, para cobrir boca e nariz</t>
  </si>
  <si>
    <t>5 unidades por semestre</t>
  </si>
  <si>
    <t>Unidade de medida</t>
  </si>
  <si>
    <t>MATERIAIS – SERVIÇOS DE JARDINAGEM</t>
  </si>
  <si>
    <t>Adjuvante Óleo mineral.</t>
  </si>
  <si>
    <t>frasco com 1 litro</t>
  </si>
  <si>
    <t>Adubo químico NPK 10-10-10.</t>
  </si>
  <si>
    <t>pacote com 1 kg</t>
  </si>
  <si>
    <t>Adubo químico NPK 4-14-8.</t>
  </si>
  <si>
    <t>Argila expandida pequena.</t>
  </si>
  <si>
    <t>saco com 50 litros</t>
  </si>
  <si>
    <t>Calcário dolomítico para gramado.</t>
  </si>
  <si>
    <t>saco com 25 kg</t>
  </si>
  <si>
    <t>Fio de nylon 2mm para aparador de grama.</t>
  </si>
  <si>
    <t>rolo de 100 metros</t>
  </si>
  <si>
    <t>Fio de nylon 1,5mm para máquina elétrica utilizada para dar acabamento no gramado.</t>
  </si>
  <si>
    <t>Combustível gasolina para aparador de grama.</t>
  </si>
  <si>
    <t>litro</t>
  </si>
  <si>
    <t>Herbicida não seletivo.</t>
  </si>
  <si>
    <t>Herbicida seletivo de ação sistêmica.</t>
  </si>
  <si>
    <t>Inseticida piretroide.</t>
  </si>
  <si>
    <t>Fungicida concentrado</t>
  </si>
  <si>
    <t>Desinfestante seletivo para gramado.</t>
  </si>
  <si>
    <t>frasco com 60ml</t>
  </si>
  <si>
    <t>Óleo vegetal dimy</t>
  </si>
  <si>
    <t>Fertilizante especial calda bordalesa.</t>
  </si>
  <si>
    <t>Húmus de minhoca para tratar a terra de vasos e jardins.</t>
  </si>
  <si>
    <t>kg</t>
  </si>
  <si>
    <t>Limitador "separador" de grama.</t>
  </si>
  <si>
    <t>rolo de 50 metros</t>
  </si>
  <si>
    <t>Óleo 2 tempos</t>
  </si>
  <si>
    <t>frasco com 500ml</t>
  </si>
  <si>
    <t>Prato para vaso em polietileno, na cor concreto em tamanho de 24cm de diâmetro x 4cm de altura.</t>
  </si>
  <si>
    <t>unidade</t>
  </si>
  <si>
    <t>Saco plástico para coleta de lixo na cor cinza e com capacidade para 60 litros.</t>
  </si>
  <si>
    <t>pacote com 100 unidades</t>
  </si>
  <si>
    <t>Saco plástico para coleta de lixo "reforçado" na cor preta e com capacidade para 100 litros.</t>
  </si>
  <si>
    <t>Terra vegetal preparada.</t>
  </si>
  <si>
    <t>Uréia</t>
  </si>
  <si>
    <t>pacote com 1kg</t>
  </si>
  <si>
    <t>Vaso no formato de cone em polietileno, na cor concreto e nas dimensões aproximadas de 45cm x 30.</t>
  </si>
  <si>
    <t>Vassourão com 40cm.</t>
  </si>
  <si>
    <t>Galão de emergência de 5 litros certificado pelo INMETRO.</t>
  </si>
  <si>
    <t>Unidade</t>
  </si>
  <si>
    <t>MATERIAIS – LAVAGEM DE VEÍCULOS</t>
  </si>
  <si>
    <t>Boina dupla face para polimento com politriz</t>
  </si>
  <si>
    <t>Cera aerossol 400ml, aplicável no veículo seco ou molhado</t>
  </si>
  <si>
    <t>Escova de mão oval em nylon - Dimensões: 14,5 x 6 x 8,2 cm</t>
  </si>
  <si>
    <t>Esponja especial para limpeza de veículos de 20x15cm</t>
  </si>
  <si>
    <t>Flanela na cor branca, para uso geral, 100% algodão, tamanho 39 x 59cm.</t>
  </si>
  <si>
    <t>Pano alvejado 100% algodão, modelo saco</t>
  </si>
  <si>
    <t>Flanela de micro fibra, tamanho aproximado de 40 x 60cm</t>
  </si>
  <si>
    <t>Brilha pneu.</t>
  </si>
  <si>
    <t>Galão 5 L</t>
  </si>
  <si>
    <t>Limpa vidro automotivo para aplicação interna e externa com borrifador</t>
  </si>
  <si>
    <t>Litro</t>
  </si>
  <si>
    <t>Massa de polir nº 2, lata de 970 gramas</t>
  </si>
  <si>
    <t>Aromatizante automotivo com borrifador</t>
  </si>
  <si>
    <t>Pincel para limpeza e aplicação do brilha pneu com cabo plástico. Tamanho total do pincel aproximadamente 28 cm. Largura das cerdas aproximadamente 7 cm</t>
  </si>
  <si>
    <t>Querosene para uso automotivo</t>
  </si>
  <si>
    <t>Rodo lâmina de silicone para secagem de veículos</t>
  </si>
  <si>
    <t>Shampoo concentrado para lavagem de veículo</t>
  </si>
  <si>
    <t>Balde plástico preto, alça em metal e com capacidade para 12 litros</t>
  </si>
  <si>
    <t>Rodo em alumínio 100cm com cabo em alumínio 150cm</t>
  </si>
  <si>
    <t>Custo anual</t>
  </si>
  <si>
    <t>Adaptador para mangueira ½ bifurcada</t>
  </si>
  <si>
    <t>Bomba polvilhadeira de formicida em pó, tanque plástico translúcido com bocal largo, estribo incorporado ao tanque, bucha da bomba construída em PVC e com capacidade 1 Kg.</t>
  </si>
  <si>
    <t>Cavadeira articulada 150cm com cabo.</t>
  </si>
  <si>
    <t>Enxada com cabo em madeira de 1,5 libras, medidas aproximadas de 21cm x 22,5cm e cabo de madeira de 1,30m.</t>
  </si>
  <si>
    <t>Enxadinha com cabo sacho, tipo coração, com olho de 29mm e cabo de madeira de 43cm.</t>
  </si>
  <si>
    <t>Fação para mato de 16 polegadas, lâmina em aço carbono e cabo de polipropileno.</t>
  </si>
  <si>
    <t>Lima para amolar facão com cabo e no tamanho de 8 polegadas</t>
  </si>
  <si>
    <t>Kit para jardim com ferramentas de aço carbono reforçado. Tipos: pazinha larga, ancinho e e garfo de quatro dentes.</t>
  </si>
  <si>
    <t>Tesoura de poda profissional, corte cruzado, feita em aço carbono, cabo em alumínio material do batente emborrachado, com diâmetro de corte de 20mm e nas dimensões 05 x 06 x 20cm.</t>
  </si>
  <si>
    <t>Mangueira de borracha 50m 1/2" trançada de boa qualidade.</t>
  </si>
  <si>
    <t>Mangueira microperfurada para irrigação 100m.</t>
  </si>
  <si>
    <t>Irrigador, tipo aspersor giratório de 6 jatos ½ e de metal.</t>
  </si>
  <si>
    <t>Pá de bico com cabo de madeira – Dimensões: Tamanho do cabo: 120cm - Largura da pá: 27 cm</t>
  </si>
  <si>
    <t>Pá Vanga - Dimensões: Comprimento do cabo de madeira: 120cm - Altura da pá: 30 cm - Largura da ponta da pá: 19,5 cm</t>
  </si>
  <si>
    <t>Pulverizador Manual 5 litros</t>
  </si>
  <si>
    <t>Vassoura em polipropileno especial de alta resistência para jardim, com dimensões aproximadas de 22 dentes, largura de 54mc, altura de 41cm e cabo de madeira de 120cm.</t>
  </si>
  <si>
    <t>Serrote para poda com lâmina em aço carbono flexível, curvada, Tamanho: 12" e com 5 dentes por polegada.</t>
  </si>
  <si>
    <t>Podador de galhos com serrote e cabo metálico extensível de 300cm.</t>
  </si>
  <si>
    <t>Tesoura para cerca-viva com lâmina de 12 polegadas e cabo de madeira</t>
  </si>
  <si>
    <t>Engate rápido em plástico para mangueira de 1/2''</t>
  </si>
  <si>
    <t>Mangueira 1/2” trançada 20m</t>
  </si>
  <si>
    <t>Unidade de Medida</t>
  </si>
  <si>
    <t>QTDE</t>
  </si>
  <si>
    <t>Custo total</t>
  </si>
  <si>
    <t>Taxa anual de depreciação</t>
  </si>
  <si>
    <t>EQUIPAMENTOS PARA USO GERAL DOS TERCEIRIZADOS</t>
  </si>
  <si>
    <t>Armário roupeiro com 8 portas grandes fabricado em aço inoxidável, na cor cinza, pés com sapatas plásticas protetoras, com pitão para cadeado. Dimensões aproximadas: Altura: 1,96m; Largura: 1,23m; Profundidade: 0,36m.</t>
  </si>
  <si>
    <t>EQUIPAMENTOS PARA USO DO ENCARREGADO</t>
  </si>
  <si>
    <t>Rádio digital bidirecional que funciona em 900 MHz. Visor colorido com gráfico completo e menu de navegação intuitivo que ajuda a localizar rapidamente todas as funções do rádio. Deve oferecer opções flexíveis de comunicação, incluindo “chamada digital um para um” e “chamada digital um para vários”. Deve proporcionar um excelente nível de cobertura entre os andares e subsolo do prédio (Superior a 8 andares), bateria de longa duração (superior a 16 horas), carregador de mesa e qualidade de áudio digital; isto é, áudio forte em qualquer parte. Padrões de IP – IP54. Observação: o rádio deverá possuir compatibilidade de pareamento e comunicação com o modelo utilizado pela fiscalização (Motorola DRT 620).</t>
  </si>
  <si>
    <t>EQUIPAMENTOS - SERVIÇO DE JARDINAGEM</t>
  </si>
  <si>
    <t>Carrinho de mão com roda pneumática.</t>
  </si>
  <si>
    <t>Roçadeira à gasolina, para utilização com fio de nylon, com ignição eletrônica , sistema antivibratório e cinturão. Equipamento de no mínimo 50cc e potência mínima de 2hp.</t>
  </si>
  <si>
    <t>Cortador de grama/roçadeira com pontência entre 5 a 7 HP 4 T à gasolina.</t>
  </si>
  <si>
    <t>Cortador/aparador de grama (para uso no acabamento), aplicável para fio de nylon e elétrico (potência 1500w).</t>
  </si>
  <si>
    <t>Carro plataforma fechado em tela e com abertura lateral, capacidade para 300 kg, medidas de 1000 x 600 x 700mm, assoalho em chapa, rodas rodízio de 5'' fabricada em material que não marca ou arranhe o piso.</t>
  </si>
  <si>
    <t>EQUIPAMENTOS - SERVIÇO DE CARREGADOR DE MÓVEIS</t>
  </si>
  <si>
    <t>Carrinho de carga com aba prolongadora, estrutura metálica, roda pneumática (pneu com câmara). Especificações Técnicas: Pneu com câmara de ar: 3,5 x 10''; comp. x larg. x alt.: 43 x 53 x 112 cm, Base: comp. x larg.: 15 x 35 cm. Capacidade de carga: 200 kg</t>
  </si>
  <si>
    <t>Bomba de ar pedal de alta pressão para pneus, cilindro e pistão reforçado, manômetro de fácil leitura, pedal emborrachado, fácil bombeamento e corpo metálico.</t>
  </si>
  <si>
    <t>EQUIPAMENTOS E/OU MATERIAIS – MARCENEIRO MODELISTA</t>
  </si>
  <si>
    <t>Parafusadeira e Furadeira com impacto  1500 RPM sistema de reversão de rotação, para montagens e desmontagens, mandril de aperto rápido 10mm (3/8”) com maleta e kit com pelo menos 50 peças: 5 brocas para madeira, 5 brocas para alvenaria, 5 brocas de aço rápido, 3 brocas chatas para madeira, 4 soquetes para parafusos hexagonais, 25 bits para parafusar, 2 bits prolongados para montagens em profundidade, 1 extensor magnético, e 1 carregador</t>
  </si>
  <si>
    <t>EQUIPAMENTOS - SERVIÇO DE LAVAGEM DE VEÍCULOS</t>
  </si>
  <si>
    <t>Aspirador de água/pó – Profissional sem ruído, potência mínima de 1400w</t>
  </si>
  <si>
    <t>Escada de alumínio com 3 (três) degraus</t>
  </si>
  <si>
    <t>Máquina de limpeza de alta pressão profissional, potência 2000w e pressão mínima 1600 PSI.</t>
  </si>
  <si>
    <t>Máquina para polimento de veículos, 1200W, Tensão Nominal 220V, Frequência – 60 Hz, Disco borracha com velcro de 7″ Controle de Rotação: de 600 a 3000 RPM, Diâmetro do disco: 180 mm – 7″, Boina de pele: 180 mm – 7″, Rosca do eixo: 12 mm – M14</t>
  </si>
  <si>
    <t>Categoria profissional</t>
  </si>
  <si>
    <t>Salário</t>
  </si>
  <si>
    <t>VA</t>
  </si>
  <si>
    <t>VT</t>
  </si>
  <si>
    <t>Odonto</t>
  </si>
  <si>
    <t>Funeral</t>
  </si>
  <si>
    <t>Uniforme</t>
  </si>
  <si>
    <t>EPIs</t>
  </si>
  <si>
    <t>EPI COVID 19</t>
  </si>
  <si>
    <t>Materiais (insumos)</t>
  </si>
  <si>
    <t>Materiais (duráveis)</t>
  </si>
  <si>
    <t>Equipamento</t>
  </si>
  <si>
    <t>Almoxarife</t>
  </si>
  <si>
    <t>Auxiliar administrativo</t>
  </si>
  <si>
    <t>Auxiliar de biblioteca</t>
  </si>
  <si>
    <t>Carregador de móveis</t>
  </si>
  <si>
    <t>Jardineiro</t>
  </si>
  <si>
    <t>Lavador de veículos</t>
  </si>
  <si>
    <t>Marceneiro</t>
  </si>
  <si>
    <t>Operador de fotocopiadora</t>
  </si>
  <si>
    <t>Operador de mesa telefônica</t>
  </si>
  <si>
    <t>Recepcionista</t>
  </si>
  <si>
    <t>Quant. Posto</t>
  </si>
  <si>
    <t xml:space="preserve">Total postos </t>
  </si>
  <si>
    <t>Quantidade de postos</t>
  </si>
  <si>
    <t>Vlr. mensal p/ posto</t>
  </si>
  <si>
    <t xml:space="preserve">Encarregado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</si>
</sst>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50">
    <xf numFmtId="0" fontId="0" fillId="0" borderId="0" xfId="0"/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8" fillId="0" borderId="1" xfId="1" applyNumberFormat="1" applyFont="1" applyBorder="1" applyAlignment="1" applyProtection="1">
      <alignment horizontal="center" vertical="center" wrapText="1"/>
      <protection locked="0"/>
    </xf>
    <xf numFmtId="165" fontId="8" fillId="0" borderId="1" xfId="1" applyNumberFormat="1" applyFont="1" applyBorder="1" applyAlignment="1" applyProtection="1">
      <alignment horizontal="center" vertical="center" wrapText="1"/>
      <protection locked="0"/>
    </xf>
    <xf numFmtId="165" fontId="4" fillId="0" borderId="7" xfId="0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165" fontId="4" fillId="0" borderId="4" xfId="0" applyNumberFormat="1" applyFont="1" applyBorder="1" applyAlignment="1">
      <alignment vertical="center" wrapText="1"/>
    </xf>
    <xf numFmtId="0" fontId="0" fillId="0" borderId="0" xfId="0"/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1" xfId="0" applyFill="1" applyBorder="1"/>
    <xf numFmtId="165" fontId="9" fillId="0" borderId="1" xfId="0" applyNumberFormat="1" applyFont="1" applyFill="1" applyBorder="1"/>
    <xf numFmtId="165" fontId="0" fillId="0" borderId="1" xfId="0" applyNumberFormat="1" applyFill="1" applyBorder="1"/>
    <xf numFmtId="165" fontId="10" fillId="0" borderId="1" xfId="0" applyNumberFormat="1" applyFont="1" applyFill="1" applyBorder="1"/>
    <xf numFmtId="0" fontId="12" fillId="2" borderId="1" xfId="0" applyFont="1" applyFill="1" applyBorder="1"/>
    <xf numFmtId="0" fontId="0" fillId="0" borderId="1" xfId="0" applyBorder="1"/>
    <xf numFmtId="0" fontId="12" fillId="2" borderId="1" xfId="0" applyFont="1" applyFill="1" applyBorder="1" applyAlignment="1">
      <alignment wrapText="1"/>
    </xf>
    <xf numFmtId="0" fontId="13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5">
    <cellStyle name="Moeda" xfId="1" builtinId="4"/>
    <cellStyle name="Moeda 2" xfId="4" xr:uid="{00000000-0005-0000-0000-000001000000}"/>
    <cellStyle name="Normal" xfId="0" builtinId="0"/>
    <cellStyle name="Normal 2" xfId="3" xr:uid="{00000000-0005-0000-0000-000003000000}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showGridLines="0" zoomScaleNormal="100" workbookViewId="0">
      <pane xSplit="4" ySplit="1" topLeftCell="E17" activePane="bottomRight" state="frozen"/>
      <selection pane="topRight" activeCell="G1" sqref="G1"/>
      <selection pane="bottomLeft" activeCell="A2" sqref="A2"/>
      <selection pane="bottomRight" activeCell="J17" sqref="J17"/>
    </sheetView>
  </sheetViews>
  <sheetFormatPr defaultRowHeight="15" x14ac:dyDescent="0.25"/>
  <cols>
    <col min="1" max="1" width="5.85546875" style="9" bestFit="1" customWidth="1"/>
    <col min="2" max="2" width="54.7109375" style="9" bestFit="1" customWidth="1"/>
    <col min="3" max="3" width="16" style="9" customWidth="1"/>
    <col min="4" max="4" width="8.42578125" style="9" bestFit="1" customWidth="1"/>
    <col min="5" max="10" width="14.85546875" style="9" customWidth="1"/>
    <col min="11" max="16384" width="9.140625" style="9"/>
  </cols>
  <sheetData>
    <row r="1" spans="1:10" ht="40.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ht="29.25" customHeight="1" x14ac:dyDescent="0.25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30" x14ac:dyDescent="0.25">
      <c r="A3" s="4">
        <v>1</v>
      </c>
      <c r="B3" s="4" t="s">
        <v>11</v>
      </c>
      <c r="C3" s="4" t="s">
        <v>12</v>
      </c>
      <c r="D3" s="4">
        <v>4</v>
      </c>
      <c r="E3" s="3">
        <v>158.9</v>
      </c>
      <c r="F3" s="3">
        <v>159.99</v>
      </c>
      <c r="G3" s="3">
        <v>189.98</v>
      </c>
      <c r="H3" s="3">
        <f>MIN(E3:G3)</f>
        <v>158.9</v>
      </c>
      <c r="I3" s="3">
        <f t="shared" ref="I3:I8" si="0">D3*H3</f>
        <v>635.6</v>
      </c>
      <c r="J3" s="3">
        <f>I3/12</f>
        <v>52.966666666666669</v>
      </c>
    </row>
    <row r="4" spans="1:10" ht="45" x14ac:dyDescent="0.25">
      <c r="A4" s="4">
        <v>2</v>
      </c>
      <c r="B4" s="4" t="s">
        <v>13</v>
      </c>
      <c r="C4" s="4" t="s">
        <v>12</v>
      </c>
      <c r="D4" s="4">
        <v>4</v>
      </c>
      <c r="E4" s="3">
        <f>(24.9+17.82)/2</f>
        <v>21.36</v>
      </c>
      <c r="F4" s="3">
        <f>(25.99+20)/2</f>
        <v>22.994999999999997</v>
      </c>
      <c r="G4" s="3">
        <f>(29.9+21.99)/2</f>
        <v>25.945</v>
      </c>
      <c r="H4" s="3">
        <f t="shared" ref="H4:H8" si="1">MIN(E4:G4)</f>
        <v>21.36</v>
      </c>
      <c r="I4" s="3">
        <f t="shared" si="0"/>
        <v>85.44</v>
      </c>
      <c r="J4" s="3">
        <f t="shared" ref="J4:J8" si="2">I4/12</f>
        <v>7.12</v>
      </c>
    </row>
    <row r="5" spans="1:10" ht="45" x14ac:dyDescent="0.25">
      <c r="A5" s="4">
        <v>3</v>
      </c>
      <c r="B5" s="7" t="s">
        <v>14</v>
      </c>
      <c r="C5" s="4" t="s">
        <v>15</v>
      </c>
      <c r="D5" s="4">
        <v>8</v>
      </c>
      <c r="E5" s="3">
        <f>(39.9+47)/2</f>
        <v>43.45</v>
      </c>
      <c r="F5" s="3">
        <f>(41.5+59.9)/2</f>
        <v>50.7</v>
      </c>
      <c r="G5" s="3">
        <f>(59.99+68)/2</f>
        <v>63.995000000000005</v>
      </c>
      <c r="H5" s="3">
        <f t="shared" si="1"/>
        <v>43.45</v>
      </c>
      <c r="I5" s="3">
        <f t="shared" si="0"/>
        <v>347.6</v>
      </c>
      <c r="J5" s="3">
        <f t="shared" si="2"/>
        <v>28.966666666666669</v>
      </c>
    </row>
    <row r="6" spans="1:10" ht="30" x14ac:dyDescent="0.25">
      <c r="A6" s="4">
        <v>4</v>
      </c>
      <c r="B6" s="7" t="s">
        <v>16</v>
      </c>
      <c r="C6" s="4" t="s">
        <v>17</v>
      </c>
      <c r="D6" s="4">
        <v>4</v>
      </c>
      <c r="E6" s="2">
        <f>(26.9+39.99)/2</f>
        <v>33.445</v>
      </c>
      <c r="F6" s="2">
        <f>(44.33+49.99)/2</f>
        <v>47.16</v>
      </c>
      <c r="G6" s="2">
        <f>(49.99+49.99)/2</f>
        <v>49.99</v>
      </c>
      <c r="H6" s="3">
        <f t="shared" si="1"/>
        <v>33.445</v>
      </c>
      <c r="I6" s="3">
        <f t="shared" si="0"/>
        <v>133.78</v>
      </c>
      <c r="J6" s="3">
        <f t="shared" si="2"/>
        <v>11.148333333333333</v>
      </c>
    </row>
    <row r="7" spans="1:10" ht="30" x14ac:dyDescent="0.25">
      <c r="A7" s="4">
        <v>5</v>
      </c>
      <c r="B7" s="7" t="s">
        <v>18</v>
      </c>
      <c r="C7" s="4" t="s">
        <v>19</v>
      </c>
      <c r="D7" s="4">
        <v>2</v>
      </c>
      <c r="E7" s="3">
        <f>(23.4+6*5.99)/2</f>
        <v>29.669999999999998</v>
      </c>
      <c r="F7" s="3">
        <f>(23.4+6*6.31)/2</f>
        <v>30.63</v>
      </c>
      <c r="G7" s="3">
        <f>(38.79+6*9.1)/2</f>
        <v>46.694999999999993</v>
      </c>
      <c r="H7" s="3">
        <f t="shared" si="1"/>
        <v>29.669999999999998</v>
      </c>
      <c r="I7" s="3">
        <f t="shared" si="0"/>
        <v>59.339999999999996</v>
      </c>
      <c r="J7" s="3">
        <f t="shared" si="2"/>
        <v>4.9449999999999994</v>
      </c>
    </row>
    <row r="8" spans="1:10" ht="30" x14ac:dyDescent="0.25">
      <c r="A8" s="4">
        <v>6</v>
      </c>
      <c r="B8" s="4" t="s">
        <v>20</v>
      </c>
      <c r="C8" s="4" t="s">
        <v>12</v>
      </c>
      <c r="D8" s="4">
        <v>4</v>
      </c>
      <c r="E8" s="3">
        <v>19.899999999999999</v>
      </c>
      <c r="F8" s="3">
        <v>25.99</v>
      </c>
      <c r="G8" s="3">
        <v>29.9</v>
      </c>
      <c r="H8" s="3">
        <f t="shared" si="1"/>
        <v>19.899999999999999</v>
      </c>
      <c r="I8" s="3">
        <f t="shared" si="0"/>
        <v>79.599999999999994</v>
      </c>
      <c r="J8" s="3">
        <f t="shared" si="2"/>
        <v>6.6333333333333329</v>
      </c>
    </row>
    <row r="9" spans="1:10" x14ac:dyDescent="0.25">
      <c r="A9" s="35" t="s">
        <v>21</v>
      </c>
      <c r="B9" s="36"/>
      <c r="C9" s="36"/>
      <c r="D9" s="36"/>
      <c r="E9" s="36"/>
      <c r="F9" s="36"/>
      <c r="G9" s="36"/>
      <c r="H9" s="36"/>
      <c r="I9" s="37"/>
      <c r="J9" s="6">
        <f>SUM(J3:J8)</f>
        <v>111.78</v>
      </c>
    </row>
    <row r="10" spans="1:10" ht="29.25" customHeight="1" x14ac:dyDescent="0.25">
      <c r="A10" s="38" t="s">
        <v>22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30" x14ac:dyDescent="0.25">
      <c r="A11" s="4">
        <v>1</v>
      </c>
      <c r="B11" s="4" t="s">
        <v>23</v>
      </c>
      <c r="C11" s="4" t="s">
        <v>24</v>
      </c>
      <c r="D11" s="4">
        <v>10</v>
      </c>
      <c r="E11" s="2">
        <v>29.9</v>
      </c>
      <c r="F11" s="2">
        <v>36.9</v>
      </c>
      <c r="G11" s="2">
        <v>52</v>
      </c>
      <c r="H11" s="2">
        <f t="shared" ref="H11:H14" si="3">MIN(E11:G11)</f>
        <v>29.9</v>
      </c>
      <c r="I11" s="2">
        <f>D11*H11</f>
        <v>299</v>
      </c>
      <c r="J11" s="2">
        <f>I11/12</f>
        <v>24.916666666666668</v>
      </c>
    </row>
    <row r="12" spans="1:10" ht="30" x14ac:dyDescent="0.25">
      <c r="A12" s="4">
        <v>2</v>
      </c>
      <c r="B12" s="4" t="s">
        <v>25</v>
      </c>
      <c r="C12" s="4" t="s">
        <v>24</v>
      </c>
      <c r="D12" s="4">
        <v>10</v>
      </c>
      <c r="E12" s="2">
        <v>19.899999999999999</v>
      </c>
      <c r="F12" s="2">
        <v>29.9</v>
      </c>
      <c r="G12" s="2">
        <v>39.99</v>
      </c>
      <c r="H12" s="2">
        <f t="shared" si="3"/>
        <v>19.899999999999999</v>
      </c>
      <c r="I12" s="2">
        <f>D12*H12</f>
        <v>199</v>
      </c>
      <c r="J12" s="2">
        <f t="shared" ref="J12:J14" si="4">I12/12</f>
        <v>16.583333333333332</v>
      </c>
    </row>
    <row r="13" spans="1:10" ht="30" x14ac:dyDescent="0.25">
      <c r="A13" s="4">
        <v>3</v>
      </c>
      <c r="B13" s="4" t="s">
        <v>26</v>
      </c>
      <c r="C13" s="4" t="s">
        <v>19</v>
      </c>
      <c r="D13" s="4">
        <v>2</v>
      </c>
      <c r="E13" s="11">
        <f>24.9/2</f>
        <v>12.45</v>
      </c>
      <c r="F13" s="11">
        <f>29.9/2</f>
        <v>14.95</v>
      </c>
      <c r="G13" s="11">
        <f>49.9/2</f>
        <v>24.95</v>
      </c>
      <c r="H13" s="2">
        <f t="shared" si="3"/>
        <v>12.45</v>
      </c>
      <c r="I13" s="2">
        <f>D13*H13</f>
        <v>24.9</v>
      </c>
      <c r="J13" s="2">
        <f t="shared" si="4"/>
        <v>2.0749999999999997</v>
      </c>
    </row>
    <row r="14" spans="1:10" ht="30" x14ac:dyDescent="0.25">
      <c r="A14" s="4">
        <v>4</v>
      </c>
      <c r="B14" s="4" t="s">
        <v>27</v>
      </c>
      <c r="C14" s="4" t="s">
        <v>17</v>
      </c>
      <c r="D14" s="4">
        <v>4</v>
      </c>
      <c r="E14" s="2">
        <v>36.9</v>
      </c>
      <c r="F14" s="2">
        <v>37.590000000000003</v>
      </c>
      <c r="G14" s="2">
        <v>43.24</v>
      </c>
      <c r="H14" s="2">
        <f t="shared" si="3"/>
        <v>36.9</v>
      </c>
      <c r="I14" s="2">
        <f>D14*H14</f>
        <v>147.6</v>
      </c>
      <c r="J14" s="2">
        <f t="shared" si="4"/>
        <v>12.299999999999999</v>
      </c>
    </row>
    <row r="15" spans="1:10" x14ac:dyDescent="0.25">
      <c r="A15" s="35" t="s">
        <v>21</v>
      </c>
      <c r="B15" s="36"/>
      <c r="C15" s="36"/>
      <c r="D15" s="36"/>
      <c r="E15" s="36"/>
      <c r="F15" s="36"/>
      <c r="G15" s="36"/>
      <c r="H15" s="36"/>
      <c r="I15" s="37"/>
      <c r="J15" s="5">
        <f>SUM(J11:J14)</f>
        <v>55.875</v>
      </c>
    </row>
    <row r="16" spans="1:10" ht="29.25" customHeight="1" x14ac:dyDescent="0.25">
      <c r="A16" s="38" t="s">
        <v>28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30" x14ac:dyDescent="0.25">
      <c r="A17" s="1">
        <v>1</v>
      </c>
      <c r="B17" s="4" t="s">
        <v>29</v>
      </c>
      <c r="C17" s="4" t="s">
        <v>30</v>
      </c>
      <c r="D17" s="4">
        <v>4</v>
      </c>
      <c r="E17" s="3">
        <v>59.95</v>
      </c>
      <c r="F17" s="3">
        <v>69.900000000000006</v>
      </c>
      <c r="G17" s="3">
        <v>79.900000000000006</v>
      </c>
      <c r="H17" s="3">
        <f t="shared" ref="H17:H27" si="5">MIN(E17:G17)</f>
        <v>59.95</v>
      </c>
      <c r="I17" s="3">
        <f>D17*H17</f>
        <v>239.8</v>
      </c>
      <c r="J17" s="3">
        <f>I17/12</f>
        <v>19.983333333333334</v>
      </c>
    </row>
    <row r="18" spans="1:10" ht="30" x14ac:dyDescent="0.25">
      <c r="A18" s="1">
        <v>2</v>
      </c>
      <c r="B18" s="4" t="s">
        <v>31</v>
      </c>
      <c r="C18" s="4">
        <v>4</v>
      </c>
      <c r="D18" s="4">
        <v>8</v>
      </c>
      <c r="E18" s="3">
        <v>29.9</v>
      </c>
      <c r="F18" s="3">
        <v>29.99</v>
      </c>
      <c r="G18" s="3">
        <v>39.99</v>
      </c>
      <c r="H18" s="3">
        <f t="shared" si="5"/>
        <v>29.9</v>
      </c>
      <c r="I18" s="3">
        <f>D18*H18</f>
        <v>239.2</v>
      </c>
      <c r="J18" s="3">
        <f t="shared" ref="J18:J21" si="6">I18/12</f>
        <v>19.933333333333334</v>
      </c>
    </row>
    <row r="19" spans="1:10" ht="30" x14ac:dyDescent="0.25">
      <c r="A19" s="1">
        <v>3</v>
      </c>
      <c r="B19" s="7" t="s">
        <v>16</v>
      </c>
      <c r="C19" s="4" t="s">
        <v>32</v>
      </c>
      <c r="D19" s="4">
        <v>4</v>
      </c>
      <c r="E19" s="2">
        <f>(26.9+39.99)/2</f>
        <v>33.445</v>
      </c>
      <c r="F19" s="2">
        <f>(44.33+49.99)/2</f>
        <v>47.16</v>
      </c>
      <c r="G19" s="2">
        <f>(49.99+49.99)/2</f>
        <v>49.99</v>
      </c>
      <c r="H19" s="3">
        <f t="shared" si="5"/>
        <v>33.445</v>
      </c>
      <c r="I19" s="3">
        <f>D19*H19</f>
        <v>133.78</v>
      </c>
      <c r="J19" s="3">
        <f t="shared" si="6"/>
        <v>11.148333333333333</v>
      </c>
    </row>
    <row r="20" spans="1:10" ht="30" x14ac:dyDescent="0.25">
      <c r="A20" s="1">
        <v>4</v>
      </c>
      <c r="B20" s="7" t="s">
        <v>18</v>
      </c>
      <c r="C20" s="4" t="s">
        <v>19</v>
      </c>
      <c r="D20" s="4">
        <v>2</v>
      </c>
      <c r="E20" s="3">
        <f>(23.4+6*5.99)/2</f>
        <v>29.669999999999998</v>
      </c>
      <c r="F20" s="3">
        <f>(23.4+6*6.31)/2</f>
        <v>30.63</v>
      </c>
      <c r="G20" s="3">
        <f>(38.79+6*9.1)/2</f>
        <v>46.694999999999993</v>
      </c>
      <c r="H20" s="3">
        <f t="shared" si="5"/>
        <v>29.669999999999998</v>
      </c>
      <c r="I20" s="3">
        <f>D20*H20</f>
        <v>59.339999999999996</v>
      </c>
      <c r="J20" s="3">
        <f t="shared" si="6"/>
        <v>4.9449999999999994</v>
      </c>
    </row>
    <row r="21" spans="1:10" ht="30" x14ac:dyDescent="0.25">
      <c r="A21" s="1">
        <v>5</v>
      </c>
      <c r="B21" s="4" t="s">
        <v>33</v>
      </c>
      <c r="C21" s="4" t="s">
        <v>32</v>
      </c>
      <c r="D21" s="4">
        <v>4</v>
      </c>
      <c r="E21" s="3">
        <v>19.899999999999999</v>
      </c>
      <c r="F21" s="3">
        <v>25.99</v>
      </c>
      <c r="G21" s="3">
        <v>29.9</v>
      </c>
      <c r="H21" s="3">
        <f t="shared" si="5"/>
        <v>19.899999999999999</v>
      </c>
      <c r="I21" s="3">
        <f>D21*H21</f>
        <v>79.599999999999994</v>
      </c>
      <c r="J21" s="3">
        <f t="shared" si="6"/>
        <v>6.6333333333333329</v>
      </c>
    </row>
    <row r="22" spans="1:10" x14ac:dyDescent="0.25">
      <c r="A22" s="35" t="s">
        <v>21</v>
      </c>
      <c r="B22" s="36"/>
      <c r="C22" s="36"/>
      <c r="D22" s="36"/>
      <c r="E22" s="36"/>
      <c r="F22" s="36"/>
      <c r="G22" s="36"/>
      <c r="H22" s="36"/>
      <c r="I22" s="37"/>
      <c r="J22" s="6">
        <f>SUM(J17:J21)</f>
        <v>62.643333333333338</v>
      </c>
    </row>
    <row r="23" spans="1:10" ht="29.25" customHeight="1" x14ac:dyDescent="0.25">
      <c r="A23" s="38" t="s">
        <v>34</v>
      </c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30" x14ac:dyDescent="0.25">
      <c r="A24" s="1">
        <v>1</v>
      </c>
      <c r="B24" s="4" t="s">
        <v>29</v>
      </c>
      <c r="C24" s="4" t="s">
        <v>30</v>
      </c>
      <c r="D24" s="4">
        <v>4</v>
      </c>
      <c r="E24" s="3">
        <v>59.95</v>
      </c>
      <c r="F24" s="3">
        <v>69.900000000000006</v>
      </c>
      <c r="G24" s="3">
        <v>79.900000000000006</v>
      </c>
      <c r="H24" s="3">
        <f t="shared" si="5"/>
        <v>59.95</v>
      </c>
      <c r="I24" s="3">
        <f>D24*H24</f>
        <v>239.8</v>
      </c>
      <c r="J24" s="3">
        <f t="shared" ref="J24:J27" si="7">I24/12</f>
        <v>19.983333333333334</v>
      </c>
    </row>
    <row r="25" spans="1:10" ht="30" x14ac:dyDescent="0.25">
      <c r="A25" s="1">
        <v>2</v>
      </c>
      <c r="B25" s="4" t="s">
        <v>35</v>
      </c>
      <c r="C25" s="4" t="s">
        <v>36</v>
      </c>
      <c r="D25" s="4">
        <v>10</v>
      </c>
      <c r="E25" s="3">
        <v>29.9</v>
      </c>
      <c r="F25" s="3">
        <v>29.99</v>
      </c>
      <c r="G25" s="3">
        <v>39.99</v>
      </c>
      <c r="H25" s="3">
        <f t="shared" si="5"/>
        <v>29.9</v>
      </c>
      <c r="I25" s="3">
        <f>D25*H25</f>
        <v>299</v>
      </c>
      <c r="J25" s="3">
        <f t="shared" si="7"/>
        <v>24.916666666666668</v>
      </c>
    </row>
    <row r="26" spans="1:10" x14ac:dyDescent="0.25">
      <c r="A26" s="1">
        <v>3</v>
      </c>
      <c r="B26" s="4" t="s">
        <v>37</v>
      </c>
      <c r="C26" s="4" t="s">
        <v>38</v>
      </c>
      <c r="D26" s="4">
        <v>2</v>
      </c>
      <c r="E26" s="3">
        <v>25.99</v>
      </c>
      <c r="F26" s="3">
        <v>29.9</v>
      </c>
      <c r="G26" s="3">
        <v>35.99</v>
      </c>
      <c r="H26" s="3">
        <f t="shared" si="5"/>
        <v>25.99</v>
      </c>
      <c r="I26" s="3">
        <f>D26*H26</f>
        <v>51.98</v>
      </c>
      <c r="J26" s="3">
        <f t="shared" si="7"/>
        <v>4.3316666666666661</v>
      </c>
    </row>
    <row r="27" spans="1:10" ht="45" x14ac:dyDescent="0.25">
      <c r="A27" s="1">
        <v>4</v>
      </c>
      <c r="B27" s="4" t="s">
        <v>39</v>
      </c>
      <c r="C27" s="4" t="s">
        <v>32</v>
      </c>
      <c r="D27" s="4">
        <v>4</v>
      </c>
      <c r="E27" s="3">
        <v>36.9</v>
      </c>
      <c r="F27" s="3">
        <v>37.590000000000003</v>
      </c>
      <c r="G27" s="3">
        <v>43.24</v>
      </c>
      <c r="H27" s="3">
        <f t="shared" si="5"/>
        <v>36.9</v>
      </c>
      <c r="I27" s="3">
        <f>D27*H27</f>
        <v>147.6</v>
      </c>
      <c r="J27" s="3">
        <f t="shared" si="7"/>
        <v>12.299999999999999</v>
      </c>
    </row>
    <row r="28" spans="1:10" x14ac:dyDescent="0.25">
      <c r="A28" s="35" t="s">
        <v>21</v>
      </c>
      <c r="B28" s="36"/>
      <c r="C28" s="36"/>
      <c r="D28" s="36"/>
      <c r="E28" s="36"/>
      <c r="F28" s="36"/>
      <c r="G28" s="36"/>
      <c r="H28" s="36"/>
      <c r="I28" s="37"/>
      <c r="J28" s="6">
        <f>SUM(J24:J27)</f>
        <v>61.531666666666666</v>
      </c>
    </row>
    <row r="29" spans="1:10" ht="29.25" customHeight="1" x14ac:dyDescent="0.25">
      <c r="A29" s="38" t="s">
        <v>40</v>
      </c>
      <c r="B29" s="39"/>
      <c r="C29" s="39"/>
      <c r="D29" s="39"/>
      <c r="E29" s="39"/>
      <c r="F29" s="39"/>
      <c r="G29" s="39"/>
      <c r="H29" s="39"/>
      <c r="I29" s="39"/>
      <c r="J29" s="40"/>
    </row>
    <row r="30" spans="1:10" ht="30" x14ac:dyDescent="0.25">
      <c r="A30" s="1">
        <v>1</v>
      </c>
      <c r="B30" s="4" t="s">
        <v>41</v>
      </c>
      <c r="C30" s="4" t="s">
        <v>42</v>
      </c>
      <c r="D30" s="4">
        <v>2</v>
      </c>
      <c r="E30" s="3">
        <v>69.900000000000006</v>
      </c>
      <c r="F30" s="3">
        <v>69.989999999999995</v>
      </c>
      <c r="G30" s="3">
        <v>79.900000000000006</v>
      </c>
      <c r="H30" s="3">
        <f t="shared" ref="H30:H35" si="8">MIN(E30:G30)</f>
        <v>69.900000000000006</v>
      </c>
      <c r="I30" s="3">
        <f t="shared" ref="I30:I35" si="9">D30*H30</f>
        <v>139.80000000000001</v>
      </c>
      <c r="J30" s="3">
        <f t="shared" ref="J30:J35" si="10">I30/12</f>
        <v>11.65</v>
      </c>
    </row>
    <row r="31" spans="1:10" ht="30" x14ac:dyDescent="0.25">
      <c r="A31" s="1">
        <v>2</v>
      </c>
      <c r="B31" s="4" t="s">
        <v>43</v>
      </c>
      <c r="C31" s="4" t="s">
        <v>44</v>
      </c>
      <c r="D31" s="4">
        <v>8</v>
      </c>
      <c r="E31" s="3">
        <v>39.9</v>
      </c>
      <c r="F31" s="3">
        <v>49.9</v>
      </c>
      <c r="G31" s="3">
        <v>49.9</v>
      </c>
      <c r="H31" s="3">
        <f t="shared" si="8"/>
        <v>39.9</v>
      </c>
      <c r="I31" s="3">
        <f t="shared" si="9"/>
        <v>319.2</v>
      </c>
      <c r="J31" s="3">
        <f t="shared" si="10"/>
        <v>26.599999999999998</v>
      </c>
    </row>
    <row r="32" spans="1:10" ht="30" x14ac:dyDescent="0.25">
      <c r="A32" s="1">
        <v>3</v>
      </c>
      <c r="B32" s="4" t="s">
        <v>45</v>
      </c>
      <c r="C32" s="4" t="s">
        <v>44</v>
      </c>
      <c r="D32" s="4">
        <v>8</v>
      </c>
      <c r="E32" s="3">
        <v>19.899999999999999</v>
      </c>
      <c r="F32" s="3">
        <v>19.989999999999998</v>
      </c>
      <c r="G32" s="3">
        <v>25.9</v>
      </c>
      <c r="H32" s="3">
        <f t="shared" si="8"/>
        <v>19.899999999999999</v>
      </c>
      <c r="I32" s="3">
        <f t="shared" si="9"/>
        <v>159.19999999999999</v>
      </c>
      <c r="J32" s="3">
        <f t="shared" si="10"/>
        <v>13.266666666666666</v>
      </c>
    </row>
    <row r="33" spans="1:10" ht="30" x14ac:dyDescent="0.25">
      <c r="A33" s="1">
        <v>4</v>
      </c>
      <c r="B33" s="4" t="s">
        <v>46</v>
      </c>
      <c r="C33" s="4" t="s">
        <v>47</v>
      </c>
      <c r="D33" s="4">
        <v>2</v>
      </c>
      <c r="E33" s="3">
        <v>19.899999999999999</v>
      </c>
      <c r="F33" s="3">
        <v>29.9</v>
      </c>
      <c r="G33" s="3">
        <v>39.99</v>
      </c>
      <c r="H33" s="3">
        <f t="shared" si="8"/>
        <v>19.899999999999999</v>
      </c>
      <c r="I33" s="3">
        <f t="shared" si="9"/>
        <v>39.799999999999997</v>
      </c>
      <c r="J33" s="3">
        <f t="shared" si="10"/>
        <v>3.3166666666666664</v>
      </c>
    </row>
    <row r="34" spans="1:10" ht="30" x14ac:dyDescent="0.25">
      <c r="A34" s="1">
        <v>5</v>
      </c>
      <c r="B34" s="4" t="s">
        <v>37</v>
      </c>
      <c r="C34" s="4" t="s">
        <v>48</v>
      </c>
      <c r="D34" s="4">
        <v>2</v>
      </c>
      <c r="E34" s="3">
        <v>25.99</v>
      </c>
      <c r="F34" s="3">
        <v>29.9</v>
      </c>
      <c r="G34" s="3">
        <v>35.99</v>
      </c>
      <c r="H34" s="3">
        <f t="shared" si="8"/>
        <v>25.99</v>
      </c>
      <c r="I34" s="3">
        <f t="shared" si="9"/>
        <v>51.98</v>
      </c>
      <c r="J34" s="3">
        <f t="shared" si="10"/>
        <v>4.3316666666666661</v>
      </c>
    </row>
    <row r="35" spans="1:10" ht="30" x14ac:dyDescent="0.25">
      <c r="A35" s="1">
        <v>6</v>
      </c>
      <c r="B35" s="4" t="s">
        <v>49</v>
      </c>
      <c r="C35" s="4" t="s">
        <v>32</v>
      </c>
      <c r="D35" s="4">
        <v>4</v>
      </c>
      <c r="E35" s="3">
        <v>35</v>
      </c>
      <c r="F35" s="3">
        <v>36.53</v>
      </c>
      <c r="G35" s="3">
        <v>38.5</v>
      </c>
      <c r="H35" s="3">
        <f t="shared" si="8"/>
        <v>35</v>
      </c>
      <c r="I35" s="3">
        <f t="shared" si="9"/>
        <v>140</v>
      </c>
      <c r="J35" s="3">
        <f t="shared" si="10"/>
        <v>11.666666666666666</v>
      </c>
    </row>
    <row r="36" spans="1:10" x14ac:dyDescent="0.25">
      <c r="A36" s="35" t="s">
        <v>21</v>
      </c>
      <c r="B36" s="36"/>
      <c r="C36" s="36"/>
      <c r="D36" s="36"/>
      <c r="E36" s="36"/>
      <c r="F36" s="36"/>
      <c r="G36" s="36"/>
      <c r="H36" s="36"/>
      <c r="I36" s="37"/>
      <c r="J36" s="6">
        <f>SUM(J30:J35)</f>
        <v>70.831666666666663</v>
      </c>
    </row>
    <row r="37" spans="1:10" x14ac:dyDescent="0.25">
      <c r="E37" s="8"/>
      <c r="F37" s="8"/>
      <c r="G37" s="8"/>
      <c r="H37" s="8"/>
    </row>
    <row r="38" spans="1:10" x14ac:dyDescent="0.25">
      <c r="E38" s="8"/>
      <c r="F38" s="8"/>
      <c r="G38" s="8"/>
      <c r="H38" s="8"/>
    </row>
    <row r="39" spans="1:10" x14ac:dyDescent="0.25">
      <c r="E39" s="8"/>
      <c r="F39" s="8"/>
      <c r="G39" s="8"/>
      <c r="H39" s="8"/>
    </row>
    <row r="40" spans="1:10" x14ac:dyDescent="0.25">
      <c r="E40" s="8"/>
      <c r="F40" s="8"/>
      <c r="G40" s="8"/>
      <c r="H40" s="8"/>
    </row>
    <row r="41" spans="1:10" x14ac:dyDescent="0.25">
      <c r="E41" s="8"/>
      <c r="F41" s="8"/>
      <c r="G41" s="8"/>
      <c r="H41" s="8"/>
    </row>
    <row r="42" spans="1:10" x14ac:dyDescent="0.25">
      <c r="E42" s="8"/>
      <c r="F42" s="8"/>
      <c r="G42" s="8"/>
      <c r="H42" s="8"/>
    </row>
    <row r="43" spans="1:10" x14ac:dyDescent="0.25">
      <c r="E43" s="8"/>
      <c r="F43" s="8"/>
      <c r="G43" s="8"/>
      <c r="H43" s="8"/>
    </row>
    <row r="44" spans="1:10" x14ac:dyDescent="0.25">
      <c r="A44" s="8"/>
      <c r="B44" s="8"/>
      <c r="C44" s="8"/>
      <c r="D44" s="8"/>
      <c r="E44" s="8"/>
      <c r="F44" s="8"/>
      <c r="G44" s="8"/>
      <c r="H44" s="8"/>
    </row>
    <row r="45" spans="1:10" x14ac:dyDescent="0.25">
      <c r="A45" s="8"/>
      <c r="B45" s="8"/>
      <c r="C45" s="8"/>
      <c r="D45" s="8"/>
      <c r="E45" s="8"/>
      <c r="F45" s="8"/>
      <c r="G45" s="8"/>
      <c r="H45" s="8"/>
    </row>
    <row r="46" spans="1:10" x14ac:dyDescent="0.25">
      <c r="A46" s="8"/>
      <c r="B46" s="8"/>
      <c r="C46" s="8"/>
      <c r="D46" s="8"/>
      <c r="E46" s="8"/>
      <c r="F46" s="8"/>
      <c r="G46" s="8"/>
      <c r="H46" s="8"/>
    </row>
    <row r="47" spans="1:10" x14ac:dyDescent="0.25">
      <c r="A47" s="8"/>
      <c r="B47" s="8"/>
      <c r="C47" s="8"/>
      <c r="D47" s="8"/>
      <c r="E47" s="8"/>
      <c r="F47" s="8"/>
      <c r="G47" s="8"/>
      <c r="H47" s="8"/>
    </row>
    <row r="48" spans="1:10" x14ac:dyDescent="0.25">
      <c r="A48" s="8"/>
      <c r="B48" s="8"/>
      <c r="C48" s="8"/>
      <c r="D48" s="8"/>
      <c r="E48" s="8"/>
      <c r="F48" s="8"/>
      <c r="G48" s="8"/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  <row r="50" spans="1:8" x14ac:dyDescent="0.25">
      <c r="G50" s="8"/>
      <c r="H50" s="8"/>
    </row>
    <row r="51" spans="1:8" x14ac:dyDescent="0.25">
      <c r="G51" s="8"/>
      <c r="H51" s="8"/>
    </row>
    <row r="52" spans="1:8" x14ac:dyDescent="0.25">
      <c r="G52" s="8"/>
      <c r="H52" s="8"/>
    </row>
    <row r="53" spans="1:8" x14ac:dyDescent="0.25">
      <c r="G53" s="8"/>
      <c r="H53" s="8"/>
    </row>
    <row r="54" spans="1:8" x14ac:dyDescent="0.25">
      <c r="G54" s="8"/>
      <c r="H54" s="8"/>
    </row>
    <row r="55" spans="1:8" x14ac:dyDescent="0.25">
      <c r="G55" s="8"/>
      <c r="H55" s="8"/>
    </row>
    <row r="56" spans="1:8" x14ac:dyDescent="0.25">
      <c r="G56" s="8"/>
      <c r="H56" s="8"/>
    </row>
    <row r="57" spans="1:8" x14ac:dyDescent="0.25">
      <c r="G57" s="8"/>
      <c r="H57" s="8"/>
    </row>
    <row r="58" spans="1:8" x14ac:dyDescent="0.25">
      <c r="G58" s="8"/>
      <c r="H58" s="8"/>
    </row>
    <row r="59" spans="1:8" x14ac:dyDescent="0.25">
      <c r="G59" s="8"/>
      <c r="H59" s="8"/>
    </row>
    <row r="60" spans="1:8" x14ac:dyDescent="0.25">
      <c r="G60" s="8"/>
      <c r="H60" s="8"/>
    </row>
    <row r="61" spans="1:8" x14ac:dyDescent="0.25">
      <c r="G61" s="8"/>
      <c r="H61" s="8"/>
    </row>
    <row r="62" spans="1:8" x14ac:dyDescent="0.25">
      <c r="G62" s="8"/>
      <c r="H62" s="8"/>
    </row>
    <row r="63" spans="1:8" x14ac:dyDescent="0.25">
      <c r="G63" s="8"/>
      <c r="H63" s="8"/>
    </row>
    <row r="64" spans="1:8" x14ac:dyDescent="0.25">
      <c r="G64" s="8"/>
      <c r="H64" s="8"/>
    </row>
    <row r="65" spans="7:8" x14ac:dyDescent="0.25">
      <c r="G65" s="8"/>
      <c r="H65" s="8"/>
    </row>
    <row r="66" spans="7:8" x14ac:dyDescent="0.25">
      <c r="G66" s="8"/>
      <c r="H66" s="8"/>
    </row>
    <row r="67" spans="7:8" x14ac:dyDescent="0.25">
      <c r="G67" s="8"/>
      <c r="H67" s="8"/>
    </row>
    <row r="68" spans="7:8" x14ac:dyDescent="0.25">
      <c r="G68" s="8"/>
      <c r="H68" s="8"/>
    </row>
    <row r="69" spans="7:8" x14ac:dyDescent="0.25">
      <c r="G69" s="8"/>
      <c r="H69" s="8"/>
    </row>
    <row r="70" spans="7:8" x14ac:dyDescent="0.25">
      <c r="G70" s="8"/>
      <c r="H70" s="8"/>
    </row>
    <row r="71" spans="7:8" x14ac:dyDescent="0.25">
      <c r="G71" s="8"/>
      <c r="H71" s="8"/>
    </row>
    <row r="72" spans="7:8" x14ac:dyDescent="0.25">
      <c r="G72" s="8"/>
      <c r="H72" s="8"/>
    </row>
    <row r="73" spans="7:8" x14ac:dyDescent="0.25">
      <c r="G73" s="8"/>
      <c r="H73" s="8"/>
    </row>
    <row r="74" spans="7:8" x14ac:dyDescent="0.25">
      <c r="G74" s="8"/>
      <c r="H74" s="8"/>
    </row>
    <row r="75" spans="7:8" x14ac:dyDescent="0.25">
      <c r="G75" s="8"/>
      <c r="H75" s="8"/>
    </row>
    <row r="76" spans="7:8" x14ac:dyDescent="0.25">
      <c r="G76" s="8"/>
      <c r="H76" s="8"/>
    </row>
    <row r="77" spans="7:8" x14ac:dyDescent="0.25">
      <c r="G77" s="8"/>
      <c r="H77" s="8"/>
    </row>
    <row r="78" spans="7:8" x14ac:dyDescent="0.25">
      <c r="G78" s="8"/>
      <c r="H78" s="8"/>
    </row>
    <row r="79" spans="7:8" x14ac:dyDescent="0.25">
      <c r="G79" s="8"/>
      <c r="H79" s="8"/>
    </row>
    <row r="80" spans="7:8" x14ac:dyDescent="0.25">
      <c r="G80" s="8"/>
      <c r="H80" s="8"/>
    </row>
    <row r="81" spans="7:8" x14ac:dyDescent="0.25">
      <c r="G81" s="8"/>
      <c r="H81" s="8"/>
    </row>
    <row r="82" spans="7:8" x14ac:dyDescent="0.25">
      <c r="G82" s="8"/>
      <c r="H82" s="8"/>
    </row>
    <row r="83" spans="7:8" x14ac:dyDescent="0.25">
      <c r="G83" s="8"/>
      <c r="H83" s="8"/>
    </row>
    <row r="84" spans="7:8" x14ac:dyDescent="0.25">
      <c r="G84" s="8"/>
      <c r="H84" s="8"/>
    </row>
    <row r="85" spans="7:8" x14ac:dyDescent="0.25">
      <c r="G85" s="8"/>
      <c r="H85" s="8"/>
    </row>
    <row r="86" spans="7:8" x14ac:dyDescent="0.25">
      <c r="G86" s="8"/>
      <c r="H86" s="8"/>
    </row>
    <row r="87" spans="7:8" x14ac:dyDescent="0.25">
      <c r="G87" s="8"/>
      <c r="H87" s="8"/>
    </row>
  </sheetData>
  <mergeCells count="10">
    <mergeCell ref="A2:J2"/>
    <mergeCell ref="A10:J10"/>
    <mergeCell ref="A9:I9"/>
    <mergeCell ref="A15:I15"/>
    <mergeCell ref="A16:J16"/>
    <mergeCell ref="A22:I22"/>
    <mergeCell ref="A23:J23"/>
    <mergeCell ref="A28:I28"/>
    <mergeCell ref="A29:J29"/>
    <mergeCell ref="A36:I3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showGridLines="0" zoomScaleNormal="100" workbookViewId="0">
      <pane xSplit="4" ySplit="1" topLeftCell="E32" activePane="bottomRight" state="frozen"/>
      <selection pane="topRight" activeCell="G1" sqref="G1"/>
      <selection pane="bottomLeft" activeCell="A2" sqref="A2"/>
      <selection pane="bottomRight" activeCell="A26" sqref="A26"/>
    </sheetView>
  </sheetViews>
  <sheetFormatPr defaultRowHeight="15" x14ac:dyDescent="0.25"/>
  <cols>
    <col min="1" max="1" width="6.140625" style="9" bestFit="1" customWidth="1"/>
    <col min="2" max="2" width="43.42578125" style="9" customWidth="1"/>
    <col min="3" max="3" width="16.42578125" style="9" bestFit="1" customWidth="1"/>
    <col min="4" max="4" width="9.140625" style="9" bestFit="1" customWidth="1"/>
    <col min="5" max="8" width="12.28515625" style="9" customWidth="1"/>
    <col min="9" max="9" width="13.28515625" style="9" bestFit="1" customWidth="1"/>
    <col min="10" max="10" width="13.7109375" style="9" bestFit="1" customWidth="1"/>
    <col min="11" max="16384" width="9.140625" style="9"/>
  </cols>
  <sheetData>
    <row r="1" spans="1:10" ht="31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ht="29.25" customHeight="1" x14ac:dyDescent="0.25">
      <c r="A2" s="38" t="s">
        <v>50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x14ac:dyDescent="0.25">
      <c r="A3" s="4">
        <v>1</v>
      </c>
      <c r="B3" s="4" t="s">
        <v>51</v>
      </c>
      <c r="C3" s="4" t="s">
        <v>52</v>
      </c>
      <c r="D3" s="4">
        <v>2</v>
      </c>
      <c r="E3" s="3">
        <v>9.9</v>
      </c>
      <c r="F3" s="3">
        <v>13.34</v>
      </c>
      <c r="G3" s="3">
        <v>14.9</v>
      </c>
      <c r="H3" s="3">
        <f t="shared" ref="H3:H15" si="0">MIN(E3:G3)</f>
        <v>9.9</v>
      </c>
      <c r="I3" s="3">
        <f t="shared" ref="I3:I15" si="1">D3*H3</f>
        <v>19.8</v>
      </c>
      <c r="J3" s="3">
        <f t="shared" ref="J3:J15" si="2">I3/12</f>
        <v>1.6500000000000001</v>
      </c>
    </row>
    <row r="4" spans="1:10" ht="30" x14ac:dyDescent="0.25">
      <c r="A4" s="4">
        <v>2</v>
      </c>
      <c r="B4" s="4" t="s">
        <v>53</v>
      </c>
      <c r="C4" s="4" t="s">
        <v>52</v>
      </c>
      <c r="D4" s="4">
        <v>2</v>
      </c>
      <c r="E4" s="3">
        <v>79.989999999999995</v>
      </c>
      <c r="F4" s="3">
        <v>129.9</v>
      </c>
      <c r="G4" s="3">
        <v>149.9</v>
      </c>
      <c r="H4" s="3">
        <f t="shared" si="0"/>
        <v>79.989999999999995</v>
      </c>
      <c r="I4" s="3">
        <f t="shared" si="1"/>
        <v>159.97999999999999</v>
      </c>
      <c r="J4" s="3">
        <f t="shared" si="2"/>
        <v>13.331666666666665</v>
      </c>
    </row>
    <row r="5" spans="1:10" ht="30" x14ac:dyDescent="0.25">
      <c r="A5" s="4">
        <v>3</v>
      </c>
      <c r="B5" s="4" t="s">
        <v>54</v>
      </c>
      <c r="C5" s="4" t="s">
        <v>52</v>
      </c>
      <c r="D5" s="4">
        <v>2</v>
      </c>
      <c r="E5" s="3">
        <v>25.9</v>
      </c>
      <c r="F5" s="3">
        <v>31.9</v>
      </c>
      <c r="G5" s="3">
        <v>33.130000000000003</v>
      </c>
      <c r="H5" s="3">
        <f t="shared" si="0"/>
        <v>25.9</v>
      </c>
      <c r="I5" s="3">
        <f t="shared" si="1"/>
        <v>51.8</v>
      </c>
      <c r="J5" s="3">
        <f t="shared" si="2"/>
        <v>4.3166666666666664</v>
      </c>
    </row>
    <row r="6" spans="1:10" ht="30" x14ac:dyDescent="0.25">
      <c r="A6" s="4">
        <v>4</v>
      </c>
      <c r="B6" s="4" t="s">
        <v>55</v>
      </c>
      <c r="C6" s="4" t="s">
        <v>52</v>
      </c>
      <c r="D6" s="4">
        <v>2</v>
      </c>
      <c r="E6" s="3">
        <v>16.899999999999999</v>
      </c>
      <c r="F6" s="3">
        <v>24</v>
      </c>
      <c r="G6" s="3">
        <v>24.02</v>
      </c>
      <c r="H6" s="3">
        <f t="shared" si="0"/>
        <v>16.899999999999999</v>
      </c>
      <c r="I6" s="3">
        <f t="shared" si="1"/>
        <v>33.799999999999997</v>
      </c>
      <c r="J6" s="3">
        <f t="shared" si="2"/>
        <v>2.8166666666666664</v>
      </c>
    </row>
    <row r="7" spans="1:10" ht="45" x14ac:dyDescent="0.25">
      <c r="A7" s="4">
        <v>5</v>
      </c>
      <c r="B7" s="4" t="s">
        <v>56</v>
      </c>
      <c r="C7" s="4" t="s">
        <v>57</v>
      </c>
      <c r="D7" s="4">
        <v>4</v>
      </c>
      <c r="E7" s="3">
        <v>7.91</v>
      </c>
      <c r="F7" s="3">
        <v>8.49</v>
      </c>
      <c r="G7" s="3">
        <v>8.75</v>
      </c>
      <c r="H7" s="3">
        <f t="shared" si="0"/>
        <v>7.91</v>
      </c>
      <c r="I7" s="3">
        <f t="shared" si="1"/>
        <v>31.64</v>
      </c>
      <c r="J7" s="3">
        <f t="shared" si="2"/>
        <v>2.6366666666666667</v>
      </c>
    </row>
    <row r="8" spans="1:10" ht="30" x14ac:dyDescent="0.25">
      <c r="A8" s="4">
        <v>6</v>
      </c>
      <c r="B8" s="4" t="s">
        <v>58</v>
      </c>
      <c r="C8" s="4" t="s">
        <v>52</v>
      </c>
      <c r="D8" s="4">
        <v>2</v>
      </c>
      <c r="E8" s="3">
        <v>12.89</v>
      </c>
      <c r="F8" s="3">
        <v>19.899999999999999</v>
      </c>
      <c r="G8" s="3">
        <v>71.25</v>
      </c>
      <c r="H8" s="3">
        <f t="shared" si="0"/>
        <v>12.89</v>
      </c>
      <c r="I8" s="3">
        <f t="shared" si="1"/>
        <v>25.78</v>
      </c>
      <c r="J8" s="3">
        <f t="shared" si="2"/>
        <v>2.1483333333333334</v>
      </c>
    </row>
    <row r="9" spans="1:10" ht="30" x14ac:dyDescent="0.25">
      <c r="A9" s="4">
        <v>7</v>
      </c>
      <c r="B9" s="4" t="s">
        <v>59</v>
      </c>
      <c r="C9" s="4" t="s">
        <v>60</v>
      </c>
      <c r="D9" s="4">
        <v>40</v>
      </c>
      <c r="E9" s="3">
        <v>32.979999999999997</v>
      </c>
      <c r="F9" s="3">
        <v>28.9</v>
      </c>
      <c r="G9" s="3">
        <v>34.520000000000003</v>
      </c>
      <c r="H9" s="3">
        <f t="shared" si="0"/>
        <v>28.9</v>
      </c>
      <c r="I9" s="3">
        <f t="shared" si="1"/>
        <v>1156</v>
      </c>
      <c r="J9" s="3">
        <f t="shared" si="2"/>
        <v>96.333333333333329</v>
      </c>
    </row>
    <row r="10" spans="1:10" ht="30" x14ac:dyDescent="0.25">
      <c r="A10" s="4">
        <v>8</v>
      </c>
      <c r="B10" s="4" t="s">
        <v>61</v>
      </c>
      <c r="C10" s="4" t="s">
        <v>62</v>
      </c>
      <c r="D10" s="4">
        <v>45</v>
      </c>
      <c r="E10" s="3">
        <v>4.18</v>
      </c>
      <c r="F10" s="3">
        <v>4.47</v>
      </c>
      <c r="G10" s="3">
        <v>4.3899999999999997</v>
      </c>
      <c r="H10" s="3">
        <f t="shared" si="0"/>
        <v>4.18</v>
      </c>
      <c r="I10" s="3">
        <f t="shared" si="1"/>
        <v>188.1</v>
      </c>
      <c r="J10" s="3">
        <f t="shared" si="2"/>
        <v>15.674999999999999</v>
      </c>
    </row>
    <row r="11" spans="1:10" ht="30" x14ac:dyDescent="0.25">
      <c r="A11" s="7">
        <v>9</v>
      </c>
      <c r="B11" s="7" t="s">
        <v>63</v>
      </c>
      <c r="C11" s="7" t="s">
        <v>52</v>
      </c>
      <c r="D11" s="7">
        <v>2</v>
      </c>
      <c r="E11" s="13">
        <v>4.99</v>
      </c>
      <c r="F11" s="13">
        <v>9.4</v>
      </c>
      <c r="G11" s="13">
        <v>5.99</v>
      </c>
      <c r="H11" s="3">
        <f t="shared" si="0"/>
        <v>4.99</v>
      </c>
      <c r="I11" s="3">
        <f t="shared" si="1"/>
        <v>9.98</v>
      </c>
      <c r="J11" s="3">
        <f t="shared" si="2"/>
        <v>0.83166666666666667</v>
      </c>
    </row>
    <row r="12" spans="1:10" ht="60" x14ac:dyDescent="0.25">
      <c r="A12" s="4">
        <v>10</v>
      </c>
      <c r="B12" s="4" t="s">
        <v>64</v>
      </c>
      <c r="C12" s="4" t="s">
        <v>65</v>
      </c>
      <c r="D12" s="4">
        <v>1</v>
      </c>
      <c r="E12" s="3">
        <v>18</v>
      </c>
      <c r="F12" s="3">
        <v>25.9</v>
      </c>
      <c r="G12" s="3">
        <v>25.54</v>
      </c>
      <c r="H12" s="3">
        <f t="shared" si="0"/>
        <v>18</v>
      </c>
      <c r="I12" s="3">
        <f t="shared" si="1"/>
        <v>18</v>
      </c>
      <c r="J12" s="3">
        <f t="shared" si="2"/>
        <v>1.5</v>
      </c>
    </row>
    <row r="13" spans="1:10" x14ac:dyDescent="0.25">
      <c r="A13" s="4">
        <v>11</v>
      </c>
      <c r="B13" s="4" t="s">
        <v>66</v>
      </c>
      <c r="C13" s="4" t="s">
        <v>52</v>
      </c>
      <c r="D13" s="4">
        <v>2</v>
      </c>
      <c r="E13" s="3">
        <v>24.29</v>
      </c>
      <c r="F13" s="3">
        <v>19.47</v>
      </c>
      <c r="G13" s="3">
        <v>28.5</v>
      </c>
      <c r="H13" s="3">
        <f t="shared" si="0"/>
        <v>19.47</v>
      </c>
      <c r="I13" s="3">
        <f t="shared" si="1"/>
        <v>38.94</v>
      </c>
      <c r="J13" s="3">
        <f t="shared" si="2"/>
        <v>3.2449999999999997</v>
      </c>
    </row>
    <row r="14" spans="1:10" ht="30" x14ac:dyDescent="0.25">
      <c r="A14" s="4">
        <v>12</v>
      </c>
      <c r="B14" s="4" t="s">
        <v>67</v>
      </c>
      <c r="C14" s="4" t="s">
        <v>65</v>
      </c>
      <c r="D14" s="4">
        <v>1</v>
      </c>
      <c r="E14" s="3">
        <v>35.9</v>
      </c>
      <c r="F14" s="3">
        <v>44.9</v>
      </c>
      <c r="G14" s="3">
        <v>32.81</v>
      </c>
      <c r="H14" s="3">
        <f t="shared" si="0"/>
        <v>32.81</v>
      </c>
      <c r="I14" s="3">
        <f t="shared" si="1"/>
        <v>32.81</v>
      </c>
      <c r="J14" s="3">
        <f t="shared" si="2"/>
        <v>2.7341666666666669</v>
      </c>
    </row>
    <row r="15" spans="1:10" ht="30" x14ac:dyDescent="0.25">
      <c r="A15" s="4">
        <v>13</v>
      </c>
      <c r="B15" s="4" t="s">
        <v>68</v>
      </c>
      <c r="C15" s="4" t="s">
        <v>69</v>
      </c>
      <c r="D15" s="4">
        <v>12</v>
      </c>
      <c r="E15" s="3">
        <v>18.899999999999999</v>
      </c>
      <c r="F15" s="3">
        <v>16.79</v>
      </c>
      <c r="G15" s="3">
        <v>24.9</v>
      </c>
      <c r="H15" s="3">
        <f t="shared" si="0"/>
        <v>16.79</v>
      </c>
      <c r="I15" s="3">
        <f t="shared" si="1"/>
        <v>201.48</v>
      </c>
      <c r="J15" s="3">
        <f t="shared" si="2"/>
        <v>16.79</v>
      </c>
    </row>
    <row r="16" spans="1:10" x14ac:dyDescent="0.25">
      <c r="A16" s="35" t="s">
        <v>21</v>
      </c>
      <c r="B16" s="36"/>
      <c r="C16" s="36"/>
      <c r="D16" s="36"/>
      <c r="E16" s="36"/>
      <c r="F16" s="36"/>
      <c r="G16" s="36"/>
      <c r="H16" s="36"/>
      <c r="I16" s="37"/>
      <c r="J16" s="6">
        <f>SUM(J3:J15)</f>
        <v>164.00916666666669</v>
      </c>
    </row>
    <row r="17" spans="1:10" ht="29.25" customHeight="1" x14ac:dyDescent="0.25">
      <c r="A17" s="38" t="s">
        <v>70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60" x14ac:dyDescent="0.25">
      <c r="A18" s="4">
        <v>1</v>
      </c>
      <c r="B18" s="4" t="s">
        <v>71</v>
      </c>
      <c r="C18" s="4" t="s">
        <v>30</v>
      </c>
      <c r="D18" s="4">
        <v>4</v>
      </c>
      <c r="E18" s="3">
        <v>89.9</v>
      </c>
      <c r="F18" s="3">
        <v>68.52</v>
      </c>
      <c r="G18" s="3">
        <v>68.52</v>
      </c>
      <c r="H18" s="3">
        <f>MIN(E18:G18)</f>
        <v>68.52</v>
      </c>
      <c r="I18" s="3">
        <f>D18*H18</f>
        <v>274.08</v>
      </c>
      <c r="J18" s="3">
        <f>I18/12</f>
        <v>22.84</v>
      </c>
    </row>
    <row r="19" spans="1:10" ht="45" x14ac:dyDescent="0.25">
      <c r="A19" s="4">
        <v>2</v>
      </c>
      <c r="B19" s="4" t="s">
        <v>56</v>
      </c>
      <c r="C19" s="4" t="s">
        <v>72</v>
      </c>
      <c r="D19" s="4">
        <v>6</v>
      </c>
      <c r="E19" s="3">
        <v>7.51</v>
      </c>
      <c r="F19" s="3">
        <v>8.49</v>
      </c>
      <c r="G19" s="3">
        <v>8.75</v>
      </c>
      <c r="H19" s="3">
        <f>MIN(E19:G19)</f>
        <v>7.51</v>
      </c>
      <c r="I19" s="3">
        <f>D19*H19</f>
        <v>45.06</v>
      </c>
      <c r="J19" s="3">
        <f>I19/12</f>
        <v>3.7550000000000003</v>
      </c>
    </row>
    <row r="20" spans="1:10" ht="30" x14ac:dyDescent="0.25">
      <c r="A20" s="4">
        <v>3</v>
      </c>
      <c r="B20" s="4" t="s">
        <v>73</v>
      </c>
      <c r="C20" s="4" t="s">
        <v>74</v>
      </c>
      <c r="D20" s="4">
        <v>1</v>
      </c>
      <c r="E20" s="3">
        <v>11.01</v>
      </c>
      <c r="F20" s="3">
        <v>20</v>
      </c>
      <c r="G20" s="3">
        <v>7.66</v>
      </c>
      <c r="H20" s="3">
        <f>MIN(E20:G20)</f>
        <v>7.66</v>
      </c>
      <c r="I20" s="3">
        <f>D20*H20</f>
        <v>7.66</v>
      </c>
      <c r="J20" s="3">
        <f>I20/12</f>
        <v>0.63833333333333331</v>
      </c>
    </row>
    <row r="21" spans="1:10" x14ac:dyDescent="0.25">
      <c r="A21" s="35" t="s">
        <v>21</v>
      </c>
      <c r="B21" s="36"/>
      <c r="C21" s="36"/>
      <c r="D21" s="36"/>
      <c r="E21" s="36"/>
      <c r="F21" s="36"/>
      <c r="G21" s="36"/>
      <c r="H21" s="36"/>
      <c r="I21" s="37"/>
      <c r="J21" s="6">
        <f>SUM(J18:J20)</f>
        <v>27.233333333333331</v>
      </c>
    </row>
    <row r="22" spans="1:10" ht="29.25" customHeight="1" x14ac:dyDescent="0.25">
      <c r="A22" s="38" t="s">
        <v>75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60" x14ac:dyDescent="0.25">
      <c r="A23" s="4">
        <v>1</v>
      </c>
      <c r="B23" s="4" t="s">
        <v>71</v>
      </c>
      <c r="C23" s="4" t="s">
        <v>30</v>
      </c>
      <c r="D23" s="4">
        <v>4</v>
      </c>
      <c r="E23" s="2">
        <v>89.9</v>
      </c>
      <c r="F23" s="2">
        <v>68.52</v>
      </c>
      <c r="G23" s="2">
        <v>68.52</v>
      </c>
      <c r="H23" s="2">
        <f>MIN(E23:G23)</f>
        <v>68.52</v>
      </c>
      <c r="I23" s="2">
        <f>D23*H23</f>
        <v>274.08</v>
      </c>
      <c r="J23" s="2">
        <f>I23/12</f>
        <v>22.84</v>
      </c>
    </row>
    <row r="24" spans="1:10" ht="45" x14ac:dyDescent="0.25">
      <c r="A24" s="4">
        <v>2</v>
      </c>
      <c r="B24" s="4" t="s">
        <v>56</v>
      </c>
      <c r="C24" s="4" t="s">
        <v>72</v>
      </c>
      <c r="D24" s="4">
        <v>6</v>
      </c>
      <c r="E24" s="2">
        <v>7.51</v>
      </c>
      <c r="F24" s="2">
        <v>8.49</v>
      </c>
      <c r="G24" s="2">
        <v>8.75</v>
      </c>
      <c r="H24" s="2">
        <f>MIN(E24:G24)</f>
        <v>7.51</v>
      </c>
      <c r="I24" s="2">
        <f>D24*H24</f>
        <v>45.06</v>
      </c>
      <c r="J24" s="2">
        <f>I24/12</f>
        <v>3.7550000000000003</v>
      </c>
    </row>
    <row r="25" spans="1:10" ht="30" x14ac:dyDescent="0.25">
      <c r="A25" s="7">
        <v>3</v>
      </c>
      <c r="B25" s="7" t="s">
        <v>63</v>
      </c>
      <c r="C25" s="7" t="s">
        <v>52</v>
      </c>
      <c r="D25" s="7">
        <v>2</v>
      </c>
      <c r="E25" s="14">
        <v>4.99</v>
      </c>
      <c r="F25" s="14">
        <v>9.4</v>
      </c>
      <c r="G25" s="14">
        <v>5.99</v>
      </c>
      <c r="H25" s="2">
        <f>MIN(E25:G25)</f>
        <v>4.99</v>
      </c>
      <c r="I25" s="2">
        <f>D25*H25</f>
        <v>9.98</v>
      </c>
      <c r="J25" s="2">
        <f>I25/12</f>
        <v>0.83166666666666667</v>
      </c>
    </row>
    <row r="26" spans="1:10" x14ac:dyDescent="0.25">
      <c r="A26" s="4">
        <v>4</v>
      </c>
      <c r="B26" s="4" t="s">
        <v>66</v>
      </c>
      <c r="C26" s="4" t="s">
        <v>65</v>
      </c>
      <c r="D26" s="4">
        <v>1</v>
      </c>
      <c r="E26" s="2">
        <v>24.29</v>
      </c>
      <c r="F26" s="2">
        <v>19.47</v>
      </c>
      <c r="G26" s="2">
        <v>28.5</v>
      </c>
      <c r="H26" s="2">
        <f>MIN(E26:G26)</f>
        <v>19.47</v>
      </c>
      <c r="I26" s="2">
        <f>D26*H26</f>
        <v>19.47</v>
      </c>
      <c r="J26" s="2">
        <f>I26/12</f>
        <v>1.6224999999999998</v>
      </c>
    </row>
    <row r="27" spans="1:10" x14ac:dyDescent="0.25">
      <c r="A27" s="35" t="s">
        <v>21</v>
      </c>
      <c r="B27" s="36"/>
      <c r="C27" s="36"/>
      <c r="D27" s="36"/>
      <c r="E27" s="36"/>
      <c r="F27" s="36"/>
      <c r="G27" s="36"/>
      <c r="H27" s="36"/>
      <c r="I27" s="37"/>
      <c r="J27" s="5">
        <f>SUM(J23:J26)</f>
        <v>29.049166666666665</v>
      </c>
    </row>
    <row r="28" spans="1:10" ht="29.25" customHeight="1" x14ac:dyDescent="0.25">
      <c r="A28" s="38" t="s">
        <v>76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30" x14ac:dyDescent="0.25">
      <c r="A29" s="4">
        <v>1</v>
      </c>
      <c r="B29" s="4" t="s">
        <v>77</v>
      </c>
      <c r="C29" s="4" t="s">
        <v>78</v>
      </c>
      <c r="D29" s="4">
        <v>6</v>
      </c>
      <c r="E29" s="3">
        <v>9.9</v>
      </c>
      <c r="F29" s="3">
        <v>13.34</v>
      </c>
      <c r="G29" s="3">
        <v>14.9</v>
      </c>
      <c r="H29" s="3">
        <f t="shared" ref="H29:H34" si="3">MIN(E29:G29)</f>
        <v>9.9</v>
      </c>
      <c r="I29" s="3">
        <f t="shared" ref="I29:I34" si="4">D29*H29</f>
        <v>59.400000000000006</v>
      </c>
      <c r="J29" s="3">
        <f t="shared" ref="J29:J34" si="5">I29/12</f>
        <v>4.95</v>
      </c>
    </row>
    <row r="30" spans="1:10" ht="30" x14ac:dyDescent="0.25">
      <c r="A30" s="4">
        <v>2</v>
      </c>
      <c r="B30" s="4" t="s">
        <v>79</v>
      </c>
      <c r="C30" s="4" t="s">
        <v>80</v>
      </c>
      <c r="D30" s="4">
        <v>2</v>
      </c>
      <c r="E30" s="3">
        <v>25.9</v>
      </c>
      <c r="F30" s="3">
        <v>31.9</v>
      </c>
      <c r="G30" s="3">
        <v>33.130000000000003</v>
      </c>
      <c r="H30" s="3">
        <f t="shared" si="3"/>
        <v>25.9</v>
      </c>
      <c r="I30" s="3">
        <f t="shared" si="4"/>
        <v>51.8</v>
      </c>
      <c r="J30" s="3">
        <f t="shared" si="5"/>
        <v>4.3166666666666664</v>
      </c>
    </row>
    <row r="31" spans="1:10" ht="60" x14ac:dyDescent="0.25">
      <c r="A31" s="4">
        <v>3</v>
      </c>
      <c r="B31" s="4" t="s">
        <v>81</v>
      </c>
      <c r="C31" s="4" t="s">
        <v>82</v>
      </c>
      <c r="D31" s="4">
        <v>12</v>
      </c>
      <c r="E31" s="3">
        <v>11.9</v>
      </c>
      <c r="F31" s="3">
        <v>7.6</v>
      </c>
      <c r="G31" s="3">
        <v>9.36</v>
      </c>
      <c r="H31" s="3">
        <f t="shared" si="3"/>
        <v>7.6</v>
      </c>
      <c r="I31" s="3">
        <f t="shared" si="4"/>
        <v>91.199999999999989</v>
      </c>
      <c r="J31" s="3">
        <f t="shared" si="5"/>
        <v>7.5999999999999988</v>
      </c>
    </row>
    <row r="32" spans="1:10" ht="30" x14ac:dyDescent="0.25">
      <c r="A32" s="4">
        <v>4</v>
      </c>
      <c r="B32" s="4" t="s">
        <v>83</v>
      </c>
      <c r="C32" s="4" t="s">
        <v>84</v>
      </c>
      <c r="D32" s="4">
        <v>10</v>
      </c>
      <c r="E32" s="3">
        <v>4.18</v>
      </c>
      <c r="F32" s="3">
        <v>4.47</v>
      </c>
      <c r="G32" s="3">
        <v>4.3899999999999997</v>
      </c>
      <c r="H32" s="3">
        <f t="shared" si="3"/>
        <v>4.18</v>
      </c>
      <c r="I32" s="3">
        <f t="shared" si="4"/>
        <v>41.8</v>
      </c>
      <c r="J32" s="3">
        <f t="shared" si="5"/>
        <v>3.4833333333333329</v>
      </c>
    </row>
    <row r="33" spans="1:10" ht="30" x14ac:dyDescent="0.25">
      <c r="A33" s="7">
        <v>5</v>
      </c>
      <c r="B33" s="7" t="s">
        <v>63</v>
      </c>
      <c r="C33" s="7" t="s">
        <v>80</v>
      </c>
      <c r="D33" s="7">
        <v>2</v>
      </c>
      <c r="E33" s="13">
        <v>4.99</v>
      </c>
      <c r="F33" s="13">
        <v>9.4</v>
      </c>
      <c r="G33" s="13">
        <v>5.99</v>
      </c>
      <c r="H33" s="3">
        <f t="shared" si="3"/>
        <v>4.99</v>
      </c>
      <c r="I33" s="3">
        <f t="shared" si="4"/>
        <v>9.98</v>
      </c>
      <c r="J33" s="3">
        <f t="shared" si="5"/>
        <v>0.83166666666666667</v>
      </c>
    </row>
    <row r="34" spans="1:10" ht="30" x14ac:dyDescent="0.25">
      <c r="A34" s="4">
        <v>6</v>
      </c>
      <c r="B34" s="4" t="s">
        <v>85</v>
      </c>
      <c r="C34" s="4" t="s">
        <v>80</v>
      </c>
      <c r="D34" s="4">
        <v>2</v>
      </c>
      <c r="E34" s="3">
        <v>24.29</v>
      </c>
      <c r="F34" s="3">
        <v>19.47</v>
      </c>
      <c r="G34" s="3">
        <v>28.5</v>
      </c>
      <c r="H34" s="3">
        <f t="shared" si="3"/>
        <v>19.47</v>
      </c>
      <c r="I34" s="3">
        <f t="shared" si="4"/>
        <v>38.94</v>
      </c>
      <c r="J34" s="3">
        <f t="shared" si="5"/>
        <v>3.2449999999999997</v>
      </c>
    </row>
    <row r="35" spans="1:10" ht="15" customHeight="1" x14ac:dyDescent="0.25">
      <c r="A35" s="35" t="s">
        <v>21</v>
      </c>
      <c r="B35" s="36"/>
      <c r="C35" s="36"/>
      <c r="D35" s="36"/>
      <c r="E35" s="36"/>
      <c r="F35" s="36"/>
      <c r="G35" s="36"/>
      <c r="H35" s="36"/>
      <c r="I35" s="37"/>
      <c r="J35" s="6">
        <f>SUM(J29:J34)</f>
        <v>24.426666666666666</v>
      </c>
    </row>
  </sheetData>
  <mergeCells count="8">
    <mergeCell ref="A35:I35"/>
    <mergeCell ref="A2:J2"/>
    <mergeCell ref="A16:I16"/>
    <mergeCell ref="A17:J17"/>
    <mergeCell ref="A21:I21"/>
    <mergeCell ref="A22:J22"/>
    <mergeCell ref="A27:I27"/>
    <mergeCell ref="A28:J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showGridLines="0" workbookViewId="0">
      <selection activeCell="I4" sqref="I4"/>
    </sheetView>
  </sheetViews>
  <sheetFormatPr defaultRowHeight="15" x14ac:dyDescent="0.25"/>
  <cols>
    <col min="1" max="1" width="6.140625" bestFit="1" customWidth="1"/>
    <col min="2" max="2" width="35.5703125" customWidth="1"/>
    <col min="3" max="3" width="17.85546875" customWidth="1"/>
    <col min="4" max="10" width="11.28515625" customWidth="1"/>
  </cols>
  <sheetData>
    <row r="1" spans="1:10" s="9" customFormat="1" ht="40.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s="9" customFormat="1" ht="29.25" customHeight="1" x14ac:dyDescent="0.25">
      <c r="A2" s="38" t="s">
        <v>86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s="9" customFormat="1" ht="30" x14ac:dyDescent="0.25">
      <c r="A3" s="4">
        <v>1</v>
      </c>
      <c r="B3" s="4" t="s">
        <v>87</v>
      </c>
      <c r="C3" s="4" t="s">
        <v>88</v>
      </c>
      <c r="D3" s="4">
        <v>10</v>
      </c>
      <c r="E3" s="3">
        <v>4.95</v>
      </c>
      <c r="F3" s="3">
        <v>4.9983333333333331</v>
      </c>
      <c r="G3" s="3">
        <v>7.498333333333334</v>
      </c>
      <c r="H3" s="3">
        <f>MIN(E3:G3)</f>
        <v>4.95</v>
      </c>
      <c r="I3" s="3">
        <f>D3*H3</f>
        <v>49.5</v>
      </c>
      <c r="J3" s="6">
        <f>I3/12</f>
        <v>4.125</v>
      </c>
    </row>
  </sheetData>
  <mergeCells count="1">
    <mergeCell ref="A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"/>
  <sheetViews>
    <sheetView showGridLines="0" workbookViewId="0">
      <pane xSplit="4" ySplit="1" topLeftCell="E32" activePane="bottomRight" state="frozen"/>
      <selection pane="topRight" activeCell="G1" sqref="G1"/>
      <selection pane="bottomLeft" activeCell="A2" sqref="A2"/>
      <selection pane="bottomRight" activeCell="N9" sqref="N9"/>
    </sheetView>
  </sheetViews>
  <sheetFormatPr defaultRowHeight="15" x14ac:dyDescent="0.25"/>
  <cols>
    <col min="1" max="1" width="6.140625" style="9" bestFit="1" customWidth="1"/>
    <col min="2" max="2" width="40.140625" style="9" customWidth="1"/>
    <col min="3" max="3" width="16.5703125" style="9" customWidth="1"/>
    <col min="4" max="4" width="9.42578125" style="9" bestFit="1" customWidth="1"/>
    <col min="5" max="7" width="12" style="9" bestFit="1" customWidth="1"/>
    <col min="8" max="8" width="11.42578125" style="9" bestFit="1" customWidth="1"/>
    <col min="9" max="10" width="13.28515625" style="9" bestFit="1" customWidth="1"/>
    <col min="11" max="16384" width="9.140625" style="9"/>
  </cols>
  <sheetData>
    <row r="1" spans="1:10" ht="31.5" x14ac:dyDescent="0.25">
      <c r="A1" s="10" t="s">
        <v>0</v>
      </c>
      <c r="B1" s="10" t="s">
        <v>1</v>
      </c>
      <c r="C1" s="10" t="s">
        <v>89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ht="29.25" customHeight="1" x14ac:dyDescent="0.25">
      <c r="A2" s="41" t="s">
        <v>90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4">
        <v>1</v>
      </c>
      <c r="B3" s="4" t="s">
        <v>91</v>
      </c>
      <c r="C3" s="4" t="s">
        <v>92</v>
      </c>
      <c r="D3" s="4">
        <v>1</v>
      </c>
      <c r="E3" s="3">
        <v>45.62</v>
      </c>
      <c r="F3" s="3">
        <v>49.9</v>
      </c>
      <c r="G3" s="3">
        <v>56</v>
      </c>
      <c r="H3" s="3">
        <f t="shared" ref="H3:H27" si="0">MIN(E3:G3)</f>
        <v>45.62</v>
      </c>
      <c r="I3" s="3">
        <f>H3*D3</f>
        <v>45.62</v>
      </c>
      <c r="J3" s="3">
        <f>I3/12</f>
        <v>3.8016666666666663</v>
      </c>
    </row>
    <row r="4" spans="1:10" x14ac:dyDescent="0.25">
      <c r="A4" s="4">
        <v>2</v>
      </c>
      <c r="B4" s="4" t="s">
        <v>93</v>
      </c>
      <c r="C4" s="4" t="s">
        <v>94</v>
      </c>
      <c r="D4" s="4">
        <v>50</v>
      </c>
      <c r="E4" s="3">
        <v>11.5</v>
      </c>
      <c r="F4" s="3">
        <v>14.4</v>
      </c>
      <c r="G4" s="3">
        <v>14.9</v>
      </c>
      <c r="H4" s="3">
        <f t="shared" si="0"/>
        <v>11.5</v>
      </c>
      <c r="I4" s="3">
        <f t="shared" ref="I4:I27" si="1">H4*D4</f>
        <v>575</v>
      </c>
      <c r="J4" s="3">
        <f t="shared" ref="J4:J28" si="2">I4/12</f>
        <v>47.916666666666664</v>
      </c>
    </row>
    <row r="5" spans="1:10" x14ac:dyDescent="0.25">
      <c r="A5" s="4">
        <v>3</v>
      </c>
      <c r="B5" s="4" t="s">
        <v>95</v>
      </c>
      <c r="C5" s="4" t="s">
        <v>94</v>
      </c>
      <c r="D5" s="4">
        <v>50</v>
      </c>
      <c r="E5" s="3">
        <v>11.5</v>
      </c>
      <c r="F5" s="3">
        <v>13.9</v>
      </c>
      <c r="G5" s="3">
        <v>13.99</v>
      </c>
      <c r="H5" s="3">
        <f t="shared" si="0"/>
        <v>11.5</v>
      </c>
      <c r="I5" s="3">
        <f t="shared" si="1"/>
        <v>575</v>
      </c>
      <c r="J5" s="3">
        <f t="shared" si="2"/>
        <v>47.916666666666664</v>
      </c>
    </row>
    <row r="6" spans="1:10" x14ac:dyDescent="0.25">
      <c r="A6" s="4">
        <v>4</v>
      </c>
      <c r="B6" s="4" t="s">
        <v>96</v>
      </c>
      <c r="C6" s="4" t="s">
        <v>97</v>
      </c>
      <c r="D6" s="4">
        <v>10</v>
      </c>
      <c r="E6" s="3">
        <v>33.99</v>
      </c>
      <c r="F6" s="3">
        <v>45</v>
      </c>
      <c r="G6" s="3">
        <v>50</v>
      </c>
      <c r="H6" s="3">
        <f t="shared" si="0"/>
        <v>33.99</v>
      </c>
      <c r="I6" s="3">
        <f t="shared" si="1"/>
        <v>339.90000000000003</v>
      </c>
      <c r="J6" s="3">
        <f t="shared" si="2"/>
        <v>28.325000000000003</v>
      </c>
    </row>
    <row r="7" spans="1:10" x14ac:dyDescent="0.25">
      <c r="A7" s="4">
        <v>5</v>
      </c>
      <c r="B7" s="4" t="s">
        <v>98</v>
      </c>
      <c r="C7" s="4" t="s">
        <v>99</v>
      </c>
      <c r="D7" s="4">
        <v>4</v>
      </c>
      <c r="E7" s="3">
        <v>17.5</v>
      </c>
      <c r="F7" s="3">
        <v>33.9</v>
      </c>
      <c r="G7" s="3">
        <v>40.9</v>
      </c>
      <c r="H7" s="3">
        <f t="shared" si="0"/>
        <v>17.5</v>
      </c>
      <c r="I7" s="3">
        <f t="shared" si="1"/>
        <v>70</v>
      </c>
      <c r="J7" s="3">
        <f t="shared" si="2"/>
        <v>5.833333333333333</v>
      </c>
    </row>
    <row r="8" spans="1:10" ht="30" x14ac:dyDescent="0.25">
      <c r="A8" s="4">
        <v>6</v>
      </c>
      <c r="B8" s="4" t="s">
        <v>100</v>
      </c>
      <c r="C8" s="4" t="s">
        <v>101</v>
      </c>
      <c r="D8" s="4">
        <v>1</v>
      </c>
      <c r="E8" s="3">
        <v>55.64</v>
      </c>
      <c r="F8" s="3">
        <v>69.3</v>
      </c>
      <c r="G8" s="3">
        <v>69.92</v>
      </c>
      <c r="H8" s="3">
        <f t="shared" si="0"/>
        <v>55.64</v>
      </c>
      <c r="I8" s="3">
        <f t="shared" si="1"/>
        <v>55.64</v>
      </c>
      <c r="J8" s="3">
        <f t="shared" si="2"/>
        <v>4.6366666666666667</v>
      </c>
    </row>
    <row r="9" spans="1:10" ht="30" x14ac:dyDescent="0.25">
      <c r="A9" s="4">
        <v>7</v>
      </c>
      <c r="B9" s="7" t="s">
        <v>102</v>
      </c>
      <c r="C9" s="4" t="s">
        <v>101</v>
      </c>
      <c r="D9" s="4">
        <v>1</v>
      </c>
      <c r="E9" s="3">
        <v>36</v>
      </c>
      <c r="F9" s="3">
        <v>36.9</v>
      </c>
      <c r="G9" s="3">
        <v>43.05</v>
      </c>
      <c r="H9" s="3">
        <f t="shared" si="0"/>
        <v>36</v>
      </c>
      <c r="I9" s="3">
        <f t="shared" si="1"/>
        <v>36</v>
      </c>
      <c r="J9" s="3">
        <f t="shared" si="2"/>
        <v>3</v>
      </c>
    </row>
    <row r="10" spans="1:10" ht="30" x14ac:dyDescent="0.25">
      <c r="A10" s="4">
        <v>8</v>
      </c>
      <c r="B10" s="4" t="s">
        <v>103</v>
      </c>
      <c r="C10" s="4" t="s">
        <v>104</v>
      </c>
      <c r="D10" s="4">
        <v>60</v>
      </c>
      <c r="E10" s="3">
        <v>4.91</v>
      </c>
      <c r="F10" s="3">
        <v>4.95</v>
      </c>
      <c r="G10" s="3">
        <v>4.95</v>
      </c>
      <c r="H10" s="3">
        <f t="shared" si="0"/>
        <v>4.91</v>
      </c>
      <c r="I10" s="3">
        <f t="shared" si="1"/>
        <v>294.60000000000002</v>
      </c>
      <c r="J10" s="3">
        <f t="shared" si="2"/>
        <v>24.55</v>
      </c>
    </row>
    <row r="11" spans="1:10" x14ac:dyDescent="0.25">
      <c r="A11" s="4">
        <v>9</v>
      </c>
      <c r="B11" s="4" t="s">
        <v>105</v>
      </c>
      <c r="C11" s="4" t="s">
        <v>104</v>
      </c>
      <c r="D11" s="4">
        <v>4</v>
      </c>
      <c r="E11" s="3">
        <v>14.9</v>
      </c>
      <c r="F11" s="3">
        <v>23.87</v>
      </c>
      <c r="G11" s="3">
        <v>25.9</v>
      </c>
      <c r="H11" s="3">
        <f t="shared" si="0"/>
        <v>14.9</v>
      </c>
      <c r="I11" s="3">
        <f t="shared" si="1"/>
        <v>59.6</v>
      </c>
      <c r="J11" s="3">
        <f t="shared" si="2"/>
        <v>4.9666666666666668</v>
      </c>
    </row>
    <row r="12" spans="1:10" x14ac:dyDescent="0.25">
      <c r="A12" s="4">
        <v>10</v>
      </c>
      <c r="B12" s="4" t="s">
        <v>106</v>
      </c>
      <c r="C12" s="4" t="s">
        <v>104</v>
      </c>
      <c r="D12" s="4">
        <v>5</v>
      </c>
      <c r="E12" s="3">
        <v>49.9</v>
      </c>
      <c r="F12" s="3">
        <v>54.9</v>
      </c>
      <c r="G12" s="3">
        <v>62.9</v>
      </c>
      <c r="H12" s="3">
        <f t="shared" si="0"/>
        <v>49.9</v>
      </c>
      <c r="I12" s="3">
        <f t="shared" si="1"/>
        <v>249.5</v>
      </c>
      <c r="J12" s="3">
        <f t="shared" si="2"/>
        <v>20.791666666666668</v>
      </c>
    </row>
    <row r="13" spans="1:10" x14ac:dyDescent="0.25">
      <c r="A13" s="4">
        <v>11</v>
      </c>
      <c r="B13" s="4" t="s">
        <v>107</v>
      </c>
      <c r="C13" s="4" t="s">
        <v>104</v>
      </c>
      <c r="D13" s="4">
        <v>5</v>
      </c>
      <c r="E13" s="3">
        <v>57.17</v>
      </c>
      <c r="F13" s="3">
        <v>69.900000000000006</v>
      </c>
      <c r="G13" s="3">
        <v>77.13</v>
      </c>
      <c r="H13" s="3">
        <f t="shared" si="0"/>
        <v>57.17</v>
      </c>
      <c r="I13" s="3">
        <f t="shared" si="1"/>
        <v>285.85000000000002</v>
      </c>
      <c r="J13" s="3">
        <f t="shared" si="2"/>
        <v>23.820833333333336</v>
      </c>
    </row>
    <row r="14" spans="1:10" x14ac:dyDescent="0.25">
      <c r="A14" s="4">
        <v>12</v>
      </c>
      <c r="B14" s="4" t="s">
        <v>108</v>
      </c>
      <c r="C14" s="4" t="s">
        <v>104</v>
      </c>
      <c r="D14" s="4">
        <v>2</v>
      </c>
      <c r="E14" s="3">
        <v>9.1</v>
      </c>
      <c r="F14" s="3">
        <v>9.9</v>
      </c>
      <c r="G14" s="3">
        <v>11.6</v>
      </c>
      <c r="H14" s="3">
        <f t="shared" si="0"/>
        <v>9.1</v>
      </c>
      <c r="I14" s="3">
        <f t="shared" si="1"/>
        <v>18.2</v>
      </c>
      <c r="J14" s="3">
        <f t="shared" si="2"/>
        <v>1.5166666666666666</v>
      </c>
    </row>
    <row r="15" spans="1:10" x14ac:dyDescent="0.25">
      <c r="A15" s="4">
        <v>13</v>
      </c>
      <c r="B15" s="4" t="s">
        <v>109</v>
      </c>
      <c r="C15" s="4" t="s">
        <v>110</v>
      </c>
      <c r="D15" s="4">
        <v>5</v>
      </c>
      <c r="E15" s="3">
        <v>50</v>
      </c>
      <c r="F15" s="3">
        <v>54.6</v>
      </c>
      <c r="G15" s="3">
        <v>64.900000000000006</v>
      </c>
      <c r="H15" s="3">
        <f t="shared" si="0"/>
        <v>50</v>
      </c>
      <c r="I15" s="3">
        <f t="shared" si="1"/>
        <v>250</v>
      </c>
      <c r="J15" s="3">
        <f t="shared" si="2"/>
        <v>20.833333333333332</v>
      </c>
    </row>
    <row r="16" spans="1:10" x14ac:dyDescent="0.25">
      <c r="A16" s="4">
        <v>14</v>
      </c>
      <c r="B16" s="4" t="s">
        <v>111</v>
      </c>
      <c r="C16" s="4" t="s">
        <v>104</v>
      </c>
      <c r="D16" s="4">
        <v>1</v>
      </c>
      <c r="E16" s="3">
        <v>6.99</v>
      </c>
      <c r="F16" s="3">
        <v>8.9</v>
      </c>
      <c r="G16" s="3">
        <v>8.99</v>
      </c>
      <c r="H16" s="3">
        <f t="shared" si="0"/>
        <v>6.99</v>
      </c>
      <c r="I16" s="3">
        <f t="shared" si="1"/>
        <v>6.99</v>
      </c>
      <c r="J16" s="3">
        <f t="shared" si="2"/>
        <v>0.58250000000000002</v>
      </c>
    </row>
    <row r="17" spans="1:10" x14ac:dyDescent="0.25">
      <c r="A17" s="4">
        <v>15</v>
      </c>
      <c r="B17" s="4" t="s">
        <v>112</v>
      </c>
      <c r="C17" s="4" t="s">
        <v>104</v>
      </c>
      <c r="D17" s="4">
        <v>1</v>
      </c>
      <c r="E17" s="3">
        <v>11.9</v>
      </c>
      <c r="F17" s="3">
        <v>19.190000000000001</v>
      </c>
      <c r="G17" s="3">
        <v>19.899999999999999</v>
      </c>
      <c r="H17" s="3">
        <f t="shared" si="0"/>
        <v>11.9</v>
      </c>
      <c r="I17" s="3">
        <f t="shared" si="1"/>
        <v>11.9</v>
      </c>
      <c r="J17" s="3">
        <f t="shared" si="2"/>
        <v>0.9916666666666667</v>
      </c>
    </row>
    <row r="18" spans="1:10" ht="30" x14ac:dyDescent="0.25">
      <c r="A18" s="4">
        <v>16</v>
      </c>
      <c r="B18" s="4" t="s">
        <v>113</v>
      </c>
      <c r="C18" s="4" t="s">
        <v>114</v>
      </c>
      <c r="D18" s="4">
        <v>50</v>
      </c>
      <c r="E18" s="3">
        <v>5.99</v>
      </c>
      <c r="F18" s="3">
        <v>7.99</v>
      </c>
      <c r="G18" s="3">
        <v>7.99</v>
      </c>
      <c r="H18" s="3">
        <f t="shared" si="0"/>
        <v>5.99</v>
      </c>
      <c r="I18" s="3">
        <f t="shared" si="1"/>
        <v>299.5</v>
      </c>
      <c r="J18" s="3">
        <f t="shared" si="2"/>
        <v>24.958333333333332</v>
      </c>
    </row>
    <row r="19" spans="1:10" x14ac:dyDescent="0.25">
      <c r="A19" s="4">
        <v>17</v>
      </c>
      <c r="B19" s="4" t="s">
        <v>115</v>
      </c>
      <c r="C19" s="4" t="s">
        <v>116</v>
      </c>
      <c r="D19" s="4">
        <v>1</v>
      </c>
      <c r="E19" s="3">
        <v>66.2</v>
      </c>
      <c r="F19" s="3">
        <v>73.5</v>
      </c>
      <c r="G19" s="3">
        <v>74.900000000000006</v>
      </c>
      <c r="H19" s="3">
        <f t="shared" si="0"/>
        <v>66.2</v>
      </c>
      <c r="I19" s="3">
        <f t="shared" si="1"/>
        <v>66.2</v>
      </c>
      <c r="J19" s="3">
        <f t="shared" si="2"/>
        <v>5.5166666666666666</v>
      </c>
    </row>
    <row r="20" spans="1:10" x14ac:dyDescent="0.25">
      <c r="A20" s="4">
        <v>18</v>
      </c>
      <c r="B20" s="4" t="s">
        <v>117</v>
      </c>
      <c r="C20" s="4" t="s">
        <v>118</v>
      </c>
      <c r="D20" s="4">
        <v>16</v>
      </c>
      <c r="E20" s="3">
        <v>12.46</v>
      </c>
      <c r="F20" s="3">
        <v>16</v>
      </c>
      <c r="G20" s="3">
        <v>16.989999999999998</v>
      </c>
      <c r="H20" s="3">
        <f t="shared" si="0"/>
        <v>12.46</v>
      </c>
      <c r="I20" s="3">
        <f t="shared" si="1"/>
        <v>199.36</v>
      </c>
      <c r="J20" s="3">
        <f t="shared" si="2"/>
        <v>16.613333333333333</v>
      </c>
    </row>
    <row r="21" spans="1:10" ht="45" x14ac:dyDescent="0.25">
      <c r="A21" s="4">
        <v>19</v>
      </c>
      <c r="B21" s="4" t="s">
        <v>119</v>
      </c>
      <c r="C21" s="4" t="s">
        <v>120</v>
      </c>
      <c r="D21" s="4">
        <v>15</v>
      </c>
      <c r="E21" s="3">
        <v>3.9</v>
      </c>
      <c r="F21" s="3">
        <v>4.59</v>
      </c>
      <c r="G21" s="3">
        <v>4.5999999999999996</v>
      </c>
      <c r="H21" s="3">
        <f t="shared" si="0"/>
        <v>3.9</v>
      </c>
      <c r="I21" s="3">
        <f t="shared" si="1"/>
        <v>58.5</v>
      </c>
      <c r="J21" s="3">
        <f t="shared" si="2"/>
        <v>4.875</v>
      </c>
    </row>
    <row r="22" spans="1:10" ht="30" x14ac:dyDescent="0.25">
      <c r="A22" s="4">
        <v>20</v>
      </c>
      <c r="B22" s="4" t="s">
        <v>121</v>
      </c>
      <c r="C22" s="4" t="s">
        <v>122</v>
      </c>
      <c r="D22" s="4">
        <v>2</v>
      </c>
      <c r="E22" s="3">
        <v>25.9</v>
      </c>
      <c r="F22" s="3">
        <v>29.03</v>
      </c>
      <c r="G22" s="3">
        <v>32.44</v>
      </c>
      <c r="H22" s="3">
        <f t="shared" si="0"/>
        <v>25.9</v>
      </c>
      <c r="I22" s="3">
        <f t="shared" si="1"/>
        <v>51.8</v>
      </c>
      <c r="J22" s="3">
        <f t="shared" si="2"/>
        <v>4.3166666666666664</v>
      </c>
    </row>
    <row r="23" spans="1:10" ht="45" x14ac:dyDescent="0.25">
      <c r="A23" s="4">
        <v>21</v>
      </c>
      <c r="B23" s="4" t="s">
        <v>123</v>
      </c>
      <c r="C23" s="4" t="s">
        <v>122</v>
      </c>
      <c r="D23" s="4">
        <v>6</v>
      </c>
      <c r="E23" s="3">
        <v>46</v>
      </c>
      <c r="F23" s="3">
        <v>48</v>
      </c>
      <c r="G23" s="3">
        <v>53.47</v>
      </c>
      <c r="H23" s="3">
        <f t="shared" si="0"/>
        <v>46</v>
      </c>
      <c r="I23" s="3">
        <f t="shared" si="1"/>
        <v>276</v>
      </c>
      <c r="J23" s="3">
        <f t="shared" si="2"/>
        <v>23</v>
      </c>
    </row>
    <row r="24" spans="1:10" x14ac:dyDescent="0.25">
      <c r="A24" s="4">
        <v>22</v>
      </c>
      <c r="B24" s="4" t="s">
        <v>124</v>
      </c>
      <c r="C24" s="4" t="s">
        <v>99</v>
      </c>
      <c r="D24" s="4">
        <v>20</v>
      </c>
      <c r="E24" s="3">
        <v>22.77</v>
      </c>
      <c r="F24" s="3">
        <v>24.99</v>
      </c>
      <c r="G24" s="3">
        <v>24.99</v>
      </c>
      <c r="H24" s="3">
        <f t="shared" si="0"/>
        <v>22.77</v>
      </c>
      <c r="I24" s="3">
        <f t="shared" si="1"/>
        <v>455.4</v>
      </c>
      <c r="J24" s="3">
        <f t="shared" si="2"/>
        <v>37.949999999999996</v>
      </c>
    </row>
    <row r="25" spans="1:10" x14ac:dyDescent="0.25">
      <c r="A25" s="4">
        <v>23</v>
      </c>
      <c r="B25" s="4" t="s">
        <v>125</v>
      </c>
      <c r="C25" s="4" t="s">
        <v>126</v>
      </c>
      <c r="D25" s="4">
        <v>50</v>
      </c>
      <c r="E25" s="3">
        <v>10.49</v>
      </c>
      <c r="F25" s="3">
        <v>17.5</v>
      </c>
      <c r="G25" s="3">
        <v>18.989999999999998</v>
      </c>
      <c r="H25" s="3">
        <f t="shared" si="0"/>
        <v>10.49</v>
      </c>
      <c r="I25" s="3">
        <f t="shared" si="1"/>
        <v>524.5</v>
      </c>
      <c r="J25" s="3">
        <f t="shared" si="2"/>
        <v>43.708333333333336</v>
      </c>
    </row>
    <row r="26" spans="1:10" ht="45" x14ac:dyDescent="0.25">
      <c r="A26" s="4">
        <v>24</v>
      </c>
      <c r="B26" s="4" t="s">
        <v>127</v>
      </c>
      <c r="C26" s="4" t="s">
        <v>120</v>
      </c>
      <c r="D26" s="4">
        <v>5</v>
      </c>
      <c r="E26" s="3">
        <v>66.900000000000006</v>
      </c>
      <c r="F26" s="3">
        <v>75.900000000000006</v>
      </c>
      <c r="G26" s="3">
        <v>79.900000000000006</v>
      </c>
      <c r="H26" s="3">
        <f t="shared" si="0"/>
        <v>66.900000000000006</v>
      </c>
      <c r="I26" s="3">
        <f t="shared" si="1"/>
        <v>334.5</v>
      </c>
      <c r="J26" s="3">
        <f t="shared" si="2"/>
        <v>27.875</v>
      </c>
    </row>
    <row r="27" spans="1:10" x14ac:dyDescent="0.25">
      <c r="A27" s="4">
        <v>25</v>
      </c>
      <c r="B27" s="4" t="s">
        <v>128</v>
      </c>
      <c r="C27" s="4" t="s">
        <v>120</v>
      </c>
      <c r="D27" s="4">
        <v>2</v>
      </c>
      <c r="E27" s="3">
        <v>16.899999999999999</v>
      </c>
      <c r="F27" s="3">
        <v>21</v>
      </c>
      <c r="G27" s="3">
        <v>27.69</v>
      </c>
      <c r="H27" s="3">
        <f t="shared" si="0"/>
        <v>16.899999999999999</v>
      </c>
      <c r="I27" s="3">
        <f t="shared" si="1"/>
        <v>33.799999999999997</v>
      </c>
      <c r="J27" s="3">
        <f t="shared" si="2"/>
        <v>2.8166666666666664</v>
      </c>
    </row>
    <row r="28" spans="1:10" ht="30" x14ac:dyDescent="0.25">
      <c r="A28" s="4">
        <v>26</v>
      </c>
      <c r="B28" s="4" t="s">
        <v>129</v>
      </c>
      <c r="C28" s="4" t="s">
        <v>130</v>
      </c>
      <c r="D28" s="4">
        <v>1</v>
      </c>
      <c r="E28" s="12">
        <v>14.9</v>
      </c>
      <c r="F28" s="12">
        <v>14.9</v>
      </c>
      <c r="G28" s="3">
        <v>18.2</v>
      </c>
      <c r="H28" s="3">
        <f t="shared" ref="H28" si="3">MIN(E28:G28)</f>
        <v>14.9</v>
      </c>
      <c r="I28" s="3">
        <f t="shared" ref="I28" si="4">H28*D28</f>
        <v>14.9</v>
      </c>
      <c r="J28" s="3">
        <f t="shared" si="2"/>
        <v>1.2416666666666667</v>
      </c>
    </row>
    <row r="29" spans="1:10" ht="15" customHeight="1" x14ac:dyDescent="0.25">
      <c r="A29" s="35" t="s">
        <v>21</v>
      </c>
      <c r="B29" s="36"/>
      <c r="C29" s="36"/>
      <c r="D29" s="36"/>
      <c r="E29" s="36"/>
      <c r="F29" s="36"/>
      <c r="G29" s="36"/>
      <c r="H29" s="36"/>
      <c r="I29" s="22"/>
      <c r="J29" s="20">
        <f>SUM(J3:J28)</f>
        <v>432.35499999999996</v>
      </c>
    </row>
    <row r="30" spans="1:10" ht="29.25" customHeight="1" x14ac:dyDescent="0.25">
      <c r="A30" s="38" t="s">
        <v>131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x14ac:dyDescent="0.25">
      <c r="A31" s="1">
        <v>1</v>
      </c>
      <c r="B31" s="4" t="s">
        <v>132</v>
      </c>
      <c r="C31" s="4" t="s">
        <v>130</v>
      </c>
      <c r="D31" s="4">
        <v>5</v>
      </c>
      <c r="E31" s="2">
        <v>52.01</v>
      </c>
      <c r="F31" s="2">
        <v>58.62</v>
      </c>
      <c r="G31" s="2">
        <v>89.9</v>
      </c>
      <c r="H31" s="3">
        <f t="shared" ref="H31:H45" si="5">MIN(E31:G31)</f>
        <v>52.01</v>
      </c>
      <c r="I31" s="3">
        <f t="shared" ref="I31" si="6">H31*D31</f>
        <v>260.05</v>
      </c>
      <c r="J31" s="3">
        <f t="shared" ref="J31:J47" si="7">I31/12</f>
        <v>21.670833333333334</v>
      </c>
    </row>
    <row r="32" spans="1:10" ht="30" x14ac:dyDescent="0.25">
      <c r="A32" s="1">
        <v>2</v>
      </c>
      <c r="B32" s="4" t="s">
        <v>133</v>
      </c>
      <c r="C32" s="4" t="s">
        <v>130</v>
      </c>
      <c r="D32" s="4">
        <v>30</v>
      </c>
      <c r="E32" s="2">
        <v>16.989999999999998</v>
      </c>
      <c r="F32" s="2">
        <v>19.34</v>
      </c>
      <c r="G32" s="2">
        <v>23.9</v>
      </c>
      <c r="H32" s="3">
        <f t="shared" si="5"/>
        <v>16.989999999999998</v>
      </c>
      <c r="I32" s="3">
        <f t="shared" ref="I32:I47" si="8">H32*D32</f>
        <v>509.69999999999993</v>
      </c>
      <c r="J32" s="3">
        <f t="shared" si="7"/>
        <v>42.474999999999994</v>
      </c>
    </row>
    <row r="33" spans="1:12" ht="30" x14ac:dyDescent="0.25">
      <c r="A33" s="1">
        <v>3</v>
      </c>
      <c r="B33" s="4" t="s">
        <v>134</v>
      </c>
      <c r="C33" s="4" t="s">
        <v>130</v>
      </c>
      <c r="D33" s="4">
        <v>2</v>
      </c>
      <c r="E33" s="2">
        <v>3.04</v>
      </c>
      <c r="F33" s="2">
        <v>5.49</v>
      </c>
      <c r="G33" s="2">
        <v>5.62</v>
      </c>
      <c r="H33" s="3">
        <f t="shared" si="5"/>
        <v>3.04</v>
      </c>
      <c r="I33" s="3">
        <f t="shared" si="8"/>
        <v>6.08</v>
      </c>
      <c r="J33" s="3">
        <f t="shared" si="7"/>
        <v>0.50666666666666671</v>
      </c>
    </row>
    <row r="34" spans="1:12" ht="30" x14ac:dyDescent="0.25">
      <c r="A34" s="1">
        <v>4</v>
      </c>
      <c r="B34" s="4" t="s">
        <v>135</v>
      </c>
      <c r="C34" s="4" t="s">
        <v>130</v>
      </c>
      <c r="D34" s="4">
        <v>24</v>
      </c>
      <c r="E34" s="2">
        <v>8.56</v>
      </c>
      <c r="F34" s="2">
        <v>6.59</v>
      </c>
      <c r="G34" s="2">
        <v>9.9</v>
      </c>
      <c r="H34" s="3">
        <f t="shared" si="5"/>
        <v>6.59</v>
      </c>
      <c r="I34" s="3">
        <f t="shared" si="8"/>
        <v>158.16</v>
      </c>
      <c r="J34" s="3">
        <f t="shared" si="7"/>
        <v>13.18</v>
      </c>
    </row>
    <row r="35" spans="1:12" ht="30" x14ac:dyDescent="0.25">
      <c r="A35" s="1">
        <v>5</v>
      </c>
      <c r="B35" s="4" t="s">
        <v>136</v>
      </c>
      <c r="C35" s="4" t="s">
        <v>130</v>
      </c>
      <c r="D35" s="4">
        <v>20</v>
      </c>
      <c r="E35" s="2">
        <v>3.49</v>
      </c>
      <c r="F35" s="2">
        <v>2.06</v>
      </c>
      <c r="G35" s="2">
        <v>2.0699999999999998</v>
      </c>
      <c r="H35" s="3">
        <f t="shared" si="5"/>
        <v>2.06</v>
      </c>
      <c r="I35" s="3">
        <f t="shared" si="8"/>
        <v>41.2</v>
      </c>
      <c r="J35" s="3">
        <f t="shared" si="7"/>
        <v>3.4333333333333336</v>
      </c>
    </row>
    <row r="36" spans="1:12" x14ac:dyDescent="0.25">
      <c r="A36" s="1">
        <v>6</v>
      </c>
      <c r="B36" s="4" t="s">
        <v>137</v>
      </c>
      <c r="C36" s="4" t="s">
        <v>130</v>
      </c>
      <c r="D36" s="4">
        <v>30</v>
      </c>
      <c r="E36" s="2">
        <v>1.55</v>
      </c>
      <c r="F36" s="2">
        <v>2.2000000000000002</v>
      </c>
      <c r="G36" s="2">
        <v>2.99</v>
      </c>
      <c r="H36" s="3">
        <f t="shared" si="5"/>
        <v>1.55</v>
      </c>
      <c r="I36" s="3">
        <f t="shared" si="8"/>
        <v>46.5</v>
      </c>
      <c r="J36" s="3">
        <f t="shared" si="7"/>
        <v>3.875</v>
      </c>
    </row>
    <row r="37" spans="1:12" ht="30" x14ac:dyDescent="0.25">
      <c r="A37" s="1">
        <v>7</v>
      </c>
      <c r="B37" s="4" t="s">
        <v>138</v>
      </c>
      <c r="C37" s="4" t="s">
        <v>130</v>
      </c>
      <c r="D37" s="4">
        <v>10</v>
      </c>
      <c r="E37" s="2">
        <v>13.86</v>
      </c>
      <c r="F37" s="2">
        <v>9.99</v>
      </c>
      <c r="G37" s="2">
        <v>11.99</v>
      </c>
      <c r="H37" s="3">
        <f t="shared" si="5"/>
        <v>9.99</v>
      </c>
      <c r="I37" s="3">
        <f t="shared" si="8"/>
        <v>99.9</v>
      </c>
      <c r="J37" s="3">
        <f t="shared" si="7"/>
        <v>8.3250000000000011</v>
      </c>
    </row>
    <row r="38" spans="1:12" x14ac:dyDescent="0.25">
      <c r="A38" s="1">
        <v>8</v>
      </c>
      <c r="B38" s="4" t="s">
        <v>139</v>
      </c>
      <c r="C38" s="4" t="s">
        <v>140</v>
      </c>
      <c r="D38" s="4">
        <v>3</v>
      </c>
      <c r="E38" s="2">
        <v>49.9</v>
      </c>
      <c r="F38" s="2">
        <v>59.53</v>
      </c>
      <c r="G38" s="2">
        <v>39.44</v>
      </c>
      <c r="H38" s="3">
        <f t="shared" si="5"/>
        <v>39.44</v>
      </c>
      <c r="I38" s="3">
        <f t="shared" si="8"/>
        <v>118.32</v>
      </c>
      <c r="J38" s="3">
        <f t="shared" si="7"/>
        <v>9.86</v>
      </c>
    </row>
    <row r="39" spans="1:12" ht="30" x14ac:dyDescent="0.25">
      <c r="A39" s="1">
        <v>9</v>
      </c>
      <c r="B39" s="4" t="s">
        <v>141</v>
      </c>
      <c r="C39" s="4" t="s">
        <v>142</v>
      </c>
      <c r="D39" s="4">
        <v>3</v>
      </c>
      <c r="E39" s="2">
        <v>13.47</v>
      </c>
      <c r="F39" s="2">
        <v>14.18</v>
      </c>
      <c r="G39" s="2">
        <v>13.9</v>
      </c>
      <c r="H39" s="3">
        <f t="shared" si="5"/>
        <v>13.47</v>
      </c>
      <c r="I39" s="3">
        <f t="shared" si="8"/>
        <v>40.410000000000004</v>
      </c>
      <c r="J39" s="3">
        <f t="shared" si="7"/>
        <v>3.3675000000000002</v>
      </c>
    </row>
    <row r="40" spans="1:12" x14ac:dyDescent="0.25">
      <c r="A40" s="1">
        <v>10</v>
      </c>
      <c r="B40" s="4" t="s">
        <v>143</v>
      </c>
      <c r="C40" s="4" t="s">
        <v>130</v>
      </c>
      <c r="D40" s="4">
        <v>1</v>
      </c>
      <c r="E40" s="2">
        <v>30.59</v>
      </c>
      <c r="F40" s="2">
        <v>34.4</v>
      </c>
      <c r="G40" s="2">
        <v>32.9</v>
      </c>
      <c r="H40" s="3">
        <f t="shared" si="5"/>
        <v>30.59</v>
      </c>
      <c r="I40" s="3">
        <f t="shared" si="8"/>
        <v>30.59</v>
      </c>
      <c r="J40" s="3">
        <f t="shared" si="7"/>
        <v>2.5491666666666668</v>
      </c>
    </row>
    <row r="41" spans="1:12" x14ac:dyDescent="0.25">
      <c r="A41" s="1">
        <v>11</v>
      </c>
      <c r="B41" s="4" t="s">
        <v>144</v>
      </c>
      <c r="C41" s="4" t="s">
        <v>142</v>
      </c>
      <c r="D41" s="4">
        <v>8</v>
      </c>
      <c r="E41" s="2">
        <v>29.5</v>
      </c>
      <c r="F41" s="2">
        <v>41.9</v>
      </c>
      <c r="G41" s="2">
        <v>39.9</v>
      </c>
      <c r="H41" s="3">
        <f t="shared" si="5"/>
        <v>29.5</v>
      </c>
      <c r="I41" s="3">
        <f t="shared" si="8"/>
        <v>236</v>
      </c>
      <c r="J41" s="3">
        <f t="shared" si="7"/>
        <v>19.666666666666668</v>
      </c>
    </row>
    <row r="42" spans="1:12" ht="60" x14ac:dyDescent="0.25">
      <c r="A42" s="1">
        <v>12</v>
      </c>
      <c r="B42" s="4" t="s">
        <v>145</v>
      </c>
      <c r="C42" s="4" t="s">
        <v>130</v>
      </c>
      <c r="D42" s="4">
        <v>6</v>
      </c>
      <c r="E42" s="2">
        <v>16.7</v>
      </c>
      <c r="F42" s="2">
        <v>11.9</v>
      </c>
      <c r="G42" s="2">
        <v>14.23</v>
      </c>
      <c r="H42" s="3">
        <f t="shared" si="5"/>
        <v>11.9</v>
      </c>
      <c r="I42" s="3">
        <f t="shared" si="8"/>
        <v>71.400000000000006</v>
      </c>
      <c r="J42" s="3">
        <f t="shared" si="7"/>
        <v>5.95</v>
      </c>
    </row>
    <row r="43" spans="1:12" x14ac:dyDescent="0.25">
      <c r="A43" s="1">
        <v>13</v>
      </c>
      <c r="B43" s="4" t="s">
        <v>146</v>
      </c>
      <c r="C43" s="4" t="s">
        <v>142</v>
      </c>
      <c r="D43" s="4">
        <v>8</v>
      </c>
      <c r="E43" s="2">
        <v>16.600000000000001</v>
      </c>
      <c r="F43" s="2">
        <v>16.600000000000001</v>
      </c>
      <c r="G43" s="2">
        <v>18.68</v>
      </c>
      <c r="H43" s="3">
        <f t="shared" si="5"/>
        <v>16.600000000000001</v>
      </c>
      <c r="I43" s="3">
        <f t="shared" si="8"/>
        <v>132.80000000000001</v>
      </c>
      <c r="J43" s="3">
        <f t="shared" si="7"/>
        <v>11.066666666666668</v>
      </c>
    </row>
    <row r="44" spans="1:12" ht="30" x14ac:dyDescent="0.25">
      <c r="A44" s="1">
        <v>14</v>
      </c>
      <c r="B44" s="4" t="s">
        <v>147</v>
      </c>
      <c r="C44" s="4" t="s">
        <v>130</v>
      </c>
      <c r="D44" s="4">
        <v>4</v>
      </c>
      <c r="E44" s="2">
        <v>46.41</v>
      </c>
      <c r="F44" s="2">
        <v>49.9</v>
      </c>
      <c r="G44" s="2">
        <v>53</v>
      </c>
      <c r="H44" s="3">
        <f t="shared" si="5"/>
        <v>46.41</v>
      </c>
      <c r="I44" s="3">
        <f t="shared" si="8"/>
        <v>185.64</v>
      </c>
      <c r="J44" s="3">
        <f t="shared" si="7"/>
        <v>15.469999999999999</v>
      </c>
    </row>
    <row r="45" spans="1:12" ht="30" x14ac:dyDescent="0.25">
      <c r="A45" s="23">
        <v>15</v>
      </c>
      <c r="B45" s="7" t="s">
        <v>148</v>
      </c>
      <c r="C45" s="7" t="s">
        <v>140</v>
      </c>
      <c r="D45" s="7">
        <v>15</v>
      </c>
      <c r="E45" s="14">
        <v>35.15</v>
      </c>
      <c r="F45" s="14">
        <v>65.540000000000006</v>
      </c>
      <c r="G45" s="14">
        <v>65</v>
      </c>
      <c r="H45" s="13">
        <f t="shared" si="5"/>
        <v>35.15</v>
      </c>
      <c r="I45" s="3">
        <f t="shared" si="8"/>
        <v>527.25</v>
      </c>
      <c r="J45" s="3">
        <f t="shared" si="7"/>
        <v>43.9375</v>
      </c>
    </row>
    <row r="46" spans="1:12" ht="30" x14ac:dyDescent="0.25">
      <c r="A46" s="1">
        <v>16</v>
      </c>
      <c r="B46" s="4" t="s">
        <v>149</v>
      </c>
      <c r="C46" s="1" t="s">
        <v>130</v>
      </c>
      <c r="D46" s="1">
        <v>2</v>
      </c>
      <c r="E46" s="3">
        <v>8.6999999999999993</v>
      </c>
      <c r="F46" s="3">
        <v>9.57</v>
      </c>
      <c r="G46" s="3">
        <v>15.51</v>
      </c>
      <c r="H46" s="3">
        <f t="shared" ref="H46:H47" si="9">MIN(E46:G46)</f>
        <v>8.6999999999999993</v>
      </c>
      <c r="I46" s="3">
        <f t="shared" si="8"/>
        <v>17.399999999999999</v>
      </c>
      <c r="J46" s="3">
        <f t="shared" si="7"/>
        <v>1.45</v>
      </c>
      <c r="L46" s="8"/>
    </row>
    <row r="47" spans="1:12" ht="30" x14ac:dyDescent="0.25">
      <c r="A47" s="1">
        <v>17</v>
      </c>
      <c r="B47" s="4" t="s">
        <v>150</v>
      </c>
      <c r="C47" s="1" t="s">
        <v>130</v>
      </c>
      <c r="D47" s="1">
        <v>4</v>
      </c>
      <c r="E47" s="3">
        <v>52.99</v>
      </c>
      <c r="F47" s="3">
        <v>49.9</v>
      </c>
      <c r="G47" s="3">
        <v>49.9</v>
      </c>
      <c r="H47" s="3">
        <f t="shared" si="9"/>
        <v>49.9</v>
      </c>
      <c r="I47" s="3">
        <f t="shared" si="8"/>
        <v>199.6</v>
      </c>
      <c r="J47" s="3">
        <f t="shared" si="7"/>
        <v>16.633333333333333</v>
      </c>
      <c r="L47" s="8"/>
    </row>
    <row r="48" spans="1:12" ht="15" customHeight="1" x14ac:dyDescent="0.25">
      <c r="A48" s="35" t="s">
        <v>21</v>
      </c>
      <c r="B48" s="36"/>
      <c r="C48" s="36"/>
      <c r="D48" s="36"/>
      <c r="E48" s="36"/>
      <c r="F48" s="36"/>
      <c r="G48" s="36"/>
      <c r="H48" s="36"/>
      <c r="I48" s="22"/>
      <c r="J48" s="20">
        <f>SUM(J31:J47)</f>
        <v>223.41666666666663</v>
      </c>
    </row>
  </sheetData>
  <mergeCells count="4">
    <mergeCell ref="A2:J2"/>
    <mergeCell ref="A30:J30"/>
    <mergeCell ref="A48:H48"/>
    <mergeCell ref="A29:H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showGridLines="0" workbookViewId="0">
      <pane xSplit="4" ySplit="1" topLeftCell="E20" activePane="bottomRight" state="frozen"/>
      <selection pane="topRight" activeCell="G1" sqref="G1"/>
      <selection pane="bottomLeft" activeCell="A2" sqref="A2"/>
      <selection pane="bottomRight" activeCell="M22" sqref="M22"/>
    </sheetView>
  </sheetViews>
  <sheetFormatPr defaultRowHeight="15" x14ac:dyDescent="0.25"/>
  <cols>
    <col min="1" max="1" width="6.140625" style="9" bestFit="1" customWidth="1"/>
    <col min="2" max="2" width="40.140625" style="9" customWidth="1"/>
    <col min="3" max="3" width="16.5703125" style="9" customWidth="1"/>
    <col min="4" max="4" width="9.42578125" style="9" bestFit="1" customWidth="1"/>
    <col min="5" max="7" width="12" style="9" bestFit="1" customWidth="1"/>
    <col min="8" max="8" width="11.42578125" style="9" bestFit="1" customWidth="1"/>
    <col min="9" max="9" width="11.42578125" style="9" customWidth="1"/>
    <col min="10" max="10" width="13.28515625" style="9" bestFit="1" customWidth="1"/>
    <col min="11" max="16384" width="9.140625" style="9"/>
  </cols>
  <sheetData>
    <row r="1" spans="1:10" ht="31.5" x14ac:dyDescent="0.25">
      <c r="A1" s="10" t="s">
        <v>0</v>
      </c>
      <c r="B1" s="10" t="s">
        <v>1</v>
      </c>
      <c r="C1" s="10" t="s">
        <v>89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151</v>
      </c>
      <c r="J1" s="10" t="s">
        <v>9</v>
      </c>
    </row>
    <row r="2" spans="1:10" ht="29.25" customHeight="1" x14ac:dyDescent="0.25">
      <c r="A2" s="41" t="s">
        <v>90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4">
        <v>1</v>
      </c>
      <c r="B3" s="4" t="s">
        <v>152</v>
      </c>
      <c r="C3" s="4" t="s">
        <v>130</v>
      </c>
      <c r="D3" s="4">
        <v>8</v>
      </c>
      <c r="E3" s="12">
        <v>3.92</v>
      </c>
      <c r="F3" s="12">
        <v>4.7</v>
      </c>
      <c r="G3" s="3">
        <v>5</v>
      </c>
      <c r="H3" s="3">
        <f t="shared" ref="H3:H22" si="0">MIN(E3:G3)</f>
        <v>3.92</v>
      </c>
      <c r="I3" s="3">
        <f>H3*D3</f>
        <v>31.36</v>
      </c>
      <c r="J3" s="3">
        <f>I3/12</f>
        <v>2.6133333333333333</v>
      </c>
    </row>
    <row r="4" spans="1:10" ht="75" x14ac:dyDescent="0.25">
      <c r="A4" s="4">
        <v>2</v>
      </c>
      <c r="B4" s="4" t="s">
        <v>153</v>
      </c>
      <c r="C4" s="4" t="s">
        <v>130</v>
      </c>
      <c r="D4" s="4">
        <v>1</v>
      </c>
      <c r="E4" s="12">
        <v>39.9</v>
      </c>
      <c r="F4" s="12">
        <v>42.9</v>
      </c>
      <c r="G4" s="3">
        <v>45.43</v>
      </c>
      <c r="H4" s="3">
        <f t="shared" si="0"/>
        <v>39.9</v>
      </c>
      <c r="I4" s="3">
        <f t="shared" ref="I4:I22" si="1">H4*D4</f>
        <v>39.9</v>
      </c>
      <c r="J4" s="3">
        <f t="shared" ref="J4:J22" si="2">I4/12</f>
        <v>3.3249999999999997</v>
      </c>
    </row>
    <row r="5" spans="1:10" x14ac:dyDescent="0.25">
      <c r="A5" s="4">
        <v>3</v>
      </c>
      <c r="B5" s="4" t="s">
        <v>154</v>
      </c>
      <c r="C5" s="4" t="s">
        <v>130</v>
      </c>
      <c r="D5" s="4">
        <v>1</v>
      </c>
      <c r="E5" s="12">
        <v>82.16</v>
      </c>
      <c r="F5" s="12">
        <v>98.9</v>
      </c>
      <c r="G5" s="3">
        <v>106.9</v>
      </c>
      <c r="H5" s="3">
        <f t="shared" si="0"/>
        <v>82.16</v>
      </c>
      <c r="I5" s="3">
        <f t="shared" si="1"/>
        <v>82.16</v>
      </c>
      <c r="J5" s="3">
        <f t="shared" si="2"/>
        <v>6.8466666666666667</v>
      </c>
    </row>
    <row r="6" spans="1:10" ht="45" x14ac:dyDescent="0.25">
      <c r="A6" s="4">
        <v>4</v>
      </c>
      <c r="B6" s="4" t="s">
        <v>155</v>
      </c>
      <c r="C6" s="4" t="s">
        <v>130</v>
      </c>
      <c r="D6" s="4">
        <v>1</v>
      </c>
      <c r="E6" s="12">
        <v>42.9</v>
      </c>
      <c r="F6" s="12">
        <v>48.2</v>
      </c>
      <c r="G6" s="3">
        <v>52.16</v>
      </c>
      <c r="H6" s="3">
        <f t="shared" si="0"/>
        <v>42.9</v>
      </c>
      <c r="I6" s="3">
        <f t="shared" si="1"/>
        <v>42.9</v>
      </c>
      <c r="J6" s="3">
        <f t="shared" si="2"/>
        <v>3.5749999999999997</v>
      </c>
    </row>
    <row r="7" spans="1:10" ht="45" x14ac:dyDescent="0.25">
      <c r="A7" s="4">
        <v>5</v>
      </c>
      <c r="B7" s="4" t="s">
        <v>156</v>
      </c>
      <c r="C7" s="4" t="s">
        <v>130</v>
      </c>
      <c r="D7" s="4">
        <v>1</v>
      </c>
      <c r="E7" s="12">
        <v>21.42</v>
      </c>
      <c r="F7" s="12">
        <v>24.2</v>
      </c>
      <c r="G7" s="3">
        <v>27.34</v>
      </c>
      <c r="H7" s="3">
        <f t="shared" si="0"/>
        <v>21.42</v>
      </c>
      <c r="I7" s="3">
        <f t="shared" si="1"/>
        <v>21.42</v>
      </c>
      <c r="J7" s="3">
        <f t="shared" si="2"/>
        <v>1.7850000000000001</v>
      </c>
    </row>
    <row r="8" spans="1:10" ht="30" x14ac:dyDescent="0.25">
      <c r="A8" s="4">
        <v>6</v>
      </c>
      <c r="B8" s="4" t="s">
        <v>157</v>
      </c>
      <c r="C8" s="4" t="s">
        <v>130</v>
      </c>
      <c r="D8" s="4">
        <v>1</v>
      </c>
      <c r="E8" s="12">
        <v>20.23</v>
      </c>
      <c r="F8" s="12">
        <v>24.32</v>
      </c>
      <c r="G8" s="3">
        <v>25.33</v>
      </c>
      <c r="H8" s="3">
        <f t="shared" si="0"/>
        <v>20.23</v>
      </c>
      <c r="I8" s="3">
        <f t="shared" si="1"/>
        <v>20.23</v>
      </c>
      <c r="J8" s="3">
        <f t="shared" si="2"/>
        <v>1.6858333333333333</v>
      </c>
    </row>
    <row r="9" spans="1:10" ht="30" x14ac:dyDescent="0.25">
      <c r="A9" s="4">
        <v>7</v>
      </c>
      <c r="B9" s="4" t="s">
        <v>158</v>
      </c>
      <c r="C9" s="4" t="s">
        <v>130</v>
      </c>
      <c r="D9" s="4">
        <v>1</v>
      </c>
      <c r="E9" s="12">
        <v>13.9</v>
      </c>
      <c r="F9" s="12">
        <v>14.5</v>
      </c>
      <c r="G9" s="3">
        <v>19.989999999999998</v>
      </c>
      <c r="H9" s="3">
        <f t="shared" si="0"/>
        <v>13.9</v>
      </c>
      <c r="I9" s="3">
        <f t="shared" si="1"/>
        <v>13.9</v>
      </c>
      <c r="J9" s="3">
        <f t="shared" si="2"/>
        <v>1.1583333333333334</v>
      </c>
    </row>
    <row r="10" spans="1:10" ht="45" x14ac:dyDescent="0.25">
      <c r="A10" s="4">
        <v>8</v>
      </c>
      <c r="B10" s="4" t="s">
        <v>159</v>
      </c>
      <c r="C10" s="4" t="s">
        <v>130</v>
      </c>
      <c r="D10" s="4">
        <v>1</v>
      </c>
      <c r="E10" s="12">
        <v>22.19</v>
      </c>
      <c r="F10" s="12">
        <v>22.3</v>
      </c>
      <c r="G10" s="3">
        <v>23.1</v>
      </c>
      <c r="H10" s="3">
        <f t="shared" si="0"/>
        <v>22.19</v>
      </c>
      <c r="I10" s="3">
        <f t="shared" si="1"/>
        <v>22.19</v>
      </c>
      <c r="J10" s="3">
        <f t="shared" si="2"/>
        <v>1.8491666666666668</v>
      </c>
    </row>
    <row r="11" spans="1:10" ht="75" x14ac:dyDescent="0.25">
      <c r="A11" s="4">
        <v>9</v>
      </c>
      <c r="B11" s="4" t="s">
        <v>160</v>
      </c>
      <c r="C11" s="4" t="s">
        <v>130</v>
      </c>
      <c r="D11" s="4">
        <v>1</v>
      </c>
      <c r="E11" s="12">
        <v>22.8</v>
      </c>
      <c r="F11" s="12">
        <v>24.8</v>
      </c>
      <c r="G11" s="3">
        <v>24.8</v>
      </c>
      <c r="H11" s="3">
        <f t="shared" si="0"/>
        <v>22.8</v>
      </c>
      <c r="I11" s="3">
        <f t="shared" si="1"/>
        <v>22.8</v>
      </c>
      <c r="J11" s="3">
        <f t="shared" si="2"/>
        <v>1.9000000000000001</v>
      </c>
    </row>
    <row r="12" spans="1:10" ht="30" x14ac:dyDescent="0.25">
      <c r="A12" s="4">
        <v>10</v>
      </c>
      <c r="B12" s="4" t="s">
        <v>161</v>
      </c>
      <c r="C12" s="4" t="s">
        <v>130</v>
      </c>
      <c r="D12" s="4">
        <v>2</v>
      </c>
      <c r="E12" s="12">
        <v>144</v>
      </c>
      <c r="F12" s="12">
        <v>154</v>
      </c>
      <c r="G12" s="3">
        <v>169.4</v>
      </c>
      <c r="H12" s="3">
        <f t="shared" si="0"/>
        <v>144</v>
      </c>
      <c r="I12" s="3">
        <f t="shared" si="1"/>
        <v>288</v>
      </c>
      <c r="J12" s="3">
        <f t="shared" si="2"/>
        <v>24</v>
      </c>
    </row>
    <row r="13" spans="1:10" ht="30" x14ac:dyDescent="0.25">
      <c r="A13" s="4">
        <v>11</v>
      </c>
      <c r="B13" s="4" t="s">
        <v>162</v>
      </c>
      <c r="C13" s="4" t="s">
        <v>130</v>
      </c>
      <c r="D13" s="4">
        <v>2</v>
      </c>
      <c r="E13" s="12">
        <v>72</v>
      </c>
      <c r="F13" s="12">
        <v>72</v>
      </c>
      <c r="G13" s="3">
        <v>79</v>
      </c>
      <c r="H13" s="3">
        <f t="shared" si="0"/>
        <v>72</v>
      </c>
      <c r="I13" s="3">
        <f t="shared" si="1"/>
        <v>144</v>
      </c>
      <c r="J13" s="3">
        <f t="shared" si="2"/>
        <v>12</v>
      </c>
    </row>
    <row r="14" spans="1:10" ht="30" x14ac:dyDescent="0.25">
      <c r="A14" s="4">
        <v>12</v>
      </c>
      <c r="B14" s="4" t="s">
        <v>163</v>
      </c>
      <c r="C14" s="4" t="s">
        <v>130</v>
      </c>
      <c r="D14" s="4">
        <v>3</v>
      </c>
      <c r="E14" s="12">
        <v>23.9</v>
      </c>
      <c r="F14" s="12">
        <v>27.44</v>
      </c>
      <c r="G14" s="3">
        <v>27.49</v>
      </c>
      <c r="H14" s="3">
        <f t="shared" si="0"/>
        <v>23.9</v>
      </c>
      <c r="I14" s="3">
        <f t="shared" si="1"/>
        <v>71.699999999999989</v>
      </c>
      <c r="J14" s="3">
        <f t="shared" si="2"/>
        <v>5.9749999999999988</v>
      </c>
    </row>
    <row r="15" spans="1:10" ht="45" x14ac:dyDescent="0.25">
      <c r="A15" s="4">
        <v>13</v>
      </c>
      <c r="B15" s="4" t="s">
        <v>164</v>
      </c>
      <c r="C15" s="4" t="s">
        <v>130</v>
      </c>
      <c r="D15" s="4">
        <v>1</v>
      </c>
      <c r="E15" s="12">
        <v>33.409999999999997</v>
      </c>
      <c r="F15" s="12">
        <v>44.9</v>
      </c>
      <c r="G15" s="3">
        <v>44.99</v>
      </c>
      <c r="H15" s="3">
        <f t="shared" si="0"/>
        <v>33.409999999999997</v>
      </c>
      <c r="I15" s="3">
        <f t="shared" si="1"/>
        <v>33.409999999999997</v>
      </c>
      <c r="J15" s="3">
        <f t="shared" si="2"/>
        <v>2.7841666666666662</v>
      </c>
    </row>
    <row r="16" spans="1:10" ht="45" x14ac:dyDescent="0.25">
      <c r="A16" s="4">
        <v>14</v>
      </c>
      <c r="B16" s="4" t="s">
        <v>165</v>
      </c>
      <c r="C16" s="4" t="s">
        <v>130</v>
      </c>
      <c r="D16" s="4">
        <v>1</v>
      </c>
      <c r="E16" s="12">
        <v>30.96</v>
      </c>
      <c r="F16" s="12">
        <v>39.9</v>
      </c>
      <c r="G16" s="3">
        <v>42.9</v>
      </c>
      <c r="H16" s="3">
        <f t="shared" si="0"/>
        <v>30.96</v>
      </c>
      <c r="I16" s="3">
        <f t="shared" si="1"/>
        <v>30.96</v>
      </c>
      <c r="J16" s="3">
        <f t="shared" si="2"/>
        <v>2.58</v>
      </c>
    </row>
    <row r="17" spans="1:12" x14ac:dyDescent="0.25">
      <c r="A17" s="4">
        <v>15</v>
      </c>
      <c r="B17" s="4" t="s">
        <v>166</v>
      </c>
      <c r="C17" s="4" t="s">
        <v>130</v>
      </c>
      <c r="D17" s="4">
        <v>2</v>
      </c>
      <c r="E17" s="12">
        <v>62.22</v>
      </c>
      <c r="F17" s="12">
        <v>69</v>
      </c>
      <c r="G17" s="3">
        <v>73.89</v>
      </c>
      <c r="H17" s="3">
        <f t="shared" si="0"/>
        <v>62.22</v>
      </c>
      <c r="I17" s="3">
        <f t="shared" si="1"/>
        <v>124.44</v>
      </c>
      <c r="J17" s="3">
        <f t="shared" si="2"/>
        <v>10.37</v>
      </c>
    </row>
    <row r="18" spans="1:12" ht="75" x14ac:dyDescent="0.25">
      <c r="A18" s="4">
        <v>16</v>
      </c>
      <c r="B18" s="4" t="s">
        <v>167</v>
      </c>
      <c r="C18" s="4" t="s">
        <v>130</v>
      </c>
      <c r="D18" s="4">
        <v>2</v>
      </c>
      <c r="E18" s="12">
        <v>27.9</v>
      </c>
      <c r="F18" s="12">
        <v>28.71</v>
      </c>
      <c r="G18" s="3">
        <v>33.159999999999997</v>
      </c>
      <c r="H18" s="3">
        <f t="shared" si="0"/>
        <v>27.9</v>
      </c>
      <c r="I18" s="3">
        <f t="shared" si="1"/>
        <v>55.8</v>
      </c>
      <c r="J18" s="3">
        <f t="shared" si="2"/>
        <v>4.6499999999999995</v>
      </c>
    </row>
    <row r="19" spans="1:12" ht="45" x14ac:dyDescent="0.25">
      <c r="A19" s="4">
        <v>17</v>
      </c>
      <c r="B19" s="4" t="s">
        <v>168</v>
      </c>
      <c r="C19" s="4" t="s">
        <v>130</v>
      </c>
      <c r="D19" s="4">
        <v>1</v>
      </c>
      <c r="E19" s="12">
        <v>32.880000000000003</v>
      </c>
      <c r="F19" s="12">
        <v>34.409999999999997</v>
      </c>
      <c r="G19" s="3">
        <v>35.9</v>
      </c>
      <c r="H19" s="3">
        <f t="shared" si="0"/>
        <v>32.880000000000003</v>
      </c>
      <c r="I19" s="3">
        <f t="shared" si="1"/>
        <v>32.880000000000003</v>
      </c>
      <c r="J19" s="3">
        <f t="shared" si="2"/>
        <v>2.74</v>
      </c>
    </row>
    <row r="20" spans="1:12" ht="30" x14ac:dyDescent="0.25">
      <c r="A20" s="4">
        <v>18</v>
      </c>
      <c r="B20" s="4" t="s">
        <v>169</v>
      </c>
      <c r="C20" s="4" t="s">
        <v>130</v>
      </c>
      <c r="D20" s="4">
        <v>1</v>
      </c>
      <c r="E20" s="12">
        <v>290.7</v>
      </c>
      <c r="F20" s="12">
        <v>310</v>
      </c>
      <c r="G20" s="3">
        <v>349.22</v>
      </c>
      <c r="H20" s="3">
        <f t="shared" si="0"/>
        <v>290.7</v>
      </c>
      <c r="I20" s="3">
        <f t="shared" si="1"/>
        <v>290.7</v>
      </c>
      <c r="J20" s="3">
        <f t="shared" si="2"/>
        <v>24.224999999999998</v>
      </c>
    </row>
    <row r="21" spans="1:12" ht="30" x14ac:dyDescent="0.25">
      <c r="A21" s="4">
        <v>19</v>
      </c>
      <c r="B21" s="4" t="s">
        <v>170</v>
      </c>
      <c r="C21" s="4" t="s">
        <v>130</v>
      </c>
      <c r="D21" s="4">
        <v>1</v>
      </c>
      <c r="E21" s="12">
        <v>25.2</v>
      </c>
      <c r="F21" s="12">
        <v>26.5</v>
      </c>
      <c r="G21" s="3">
        <v>27.24</v>
      </c>
      <c r="H21" s="3">
        <f t="shared" si="0"/>
        <v>25.2</v>
      </c>
      <c r="I21" s="3">
        <f t="shared" si="1"/>
        <v>25.2</v>
      </c>
      <c r="J21" s="3">
        <f t="shared" si="2"/>
        <v>2.1</v>
      </c>
    </row>
    <row r="22" spans="1:12" ht="30" x14ac:dyDescent="0.25">
      <c r="A22" s="4">
        <v>20</v>
      </c>
      <c r="B22" s="15" t="s">
        <v>171</v>
      </c>
      <c r="C22" s="4" t="s">
        <v>130</v>
      </c>
      <c r="D22" s="16">
        <v>8</v>
      </c>
      <c r="E22" s="17">
        <v>3.51</v>
      </c>
      <c r="F22" s="17">
        <v>3.7</v>
      </c>
      <c r="G22" s="17">
        <v>3.71</v>
      </c>
      <c r="H22" s="3">
        <f t="shared" si="0"/>
        <v>3.51</v>
      </c>
      <c r="I22" s="3">
        <f t="shared" si="1"/>
        <v>28.08</v>
      </c>
      <c r="J22" s="3">
        <f t="shared" si="2"/>
        <v>2.34</v>
      </c>
    </row>
    <row r="23" spans="1:12" ht="15" customHeight="1" x14ac:dyDescent="0.25">
      <c r="A23" s="35" t="s">
        <v>21</v>
      </c>
      <c r="B23" s="36"/>
      <c r="C23" s="36"/>
      <c r="D23" s="36"/>
      <c r="E23" s="36"/>
      <c r="F23" s="36"/>
      <c r="G23" s="36"/>
      <c r="H23" s="36"/>
      <c r="I23" s="22"/>
      <c r="J23" s="20">
        <f>SUM(J3:J22)</f>
        <v>118.50249999999998</v>
      </c>
    </row>
    <row r="24" spans="1:12" ht="29.25" customHeight="1" x14ac:dyDescent="0.25">
      <c r="A24" s="38" t="s">
        <v>131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2" ht="30" x14ac:dyDescent="0.25">
      <c r="A25" s="4">
        <v>1</v>
      </c>
      <c r="B25" s="4" t="s">
        <v>171</v>
      </c>
      <c r="C25" s="4" t="s">
        <v>130</v>
      </c>
      <c r="D25" s="4">
        <v>4</v>
      </c>
      <c r="E25" s="17">
        <v>3.51</v>
      </c>
      <c r="F25" s="17">
        <v>3.7</v>
      </c>
      <c r="G25" s="17">
        <v>3.71</v>
      </c>
      <c r="H25" s="3">
        <f>MIN(E25:G25)</f>
        <v>3.51</v>
      </c>
      <c r="I25" s="3">
        <f t="shared" ref="I25" si="3">H25*D25</f>
        <v>14.04</v>
      </c>
      <c r="J25" s="3">
        <f t="shared" ref="J25:J26" si="4">I25/12</f>
        <v>1.17</v>
      </c>
      <c r="L25" s="8"/>
    </row>
    <row r="26" spans="1:12" x14ac:dyDescent="0.25">
      <c r="A26" s="4">
        <v>2</v>
      </c>
      <c r="B26" s="4" t="s">
        <v>172</v>
      </c>
      <c r="C26" s="4" t="s">
        <v>130</v>
      </c>
      <c r="D26" s="4">
        <v>1</v>
      </c>
      <c r="E26" s="3">
        <v>43.9</v>
      </c>
      <c r="F26" s="3">
        <v>48.3</v>
      </c>
      <c r="G26" s="3">
        <v>48.3</v>
      </c>
      <c r="H26" s="3">
        <f>MIN(E26:G26)</f>
        <v>43.9</v>
      </c>
      <c r="I26" s="3">
        <f t="shared" ref="I26" si="5">H26*D26</f>
        <v>43.9</v>
      </c>
      <c r="J26" s="3">
        <f t="shared" si="4"/>
        <v>3.6583333333333332</v>
      </c>
      <c r="L26" s="8"/>
    </row>
    <row r="27" spans="1:12" ht="15" customHeight="1" x14ac:dyDescent="0.25">
      <c r="A27" s="35" t="s">
        <v>21</v>
      </c>
      <c r="B27" s="36"/>
      <c r="C27" s="36"/>
      <c r="D27" s="36"/>
      <c r="E27" s="36"/>
      <c r="F27" s="36"/>
      <c r="G27" s="36"/>
      <c r="H27" s="36"/>
      <c r="I27" s="22"/>
      <c r="J27" s="20">
        <f>SUM(J25:J26)</f>
        <v>4.8283333333333331</v>
      </c>
    </row>
  </sheetData>
  <mergeCells count="4">
    <mergeCell ref="A2:J2"/>
    <mergeCell ref="A23:H23"/>
    <mergeCell ref="A24:J24"/>
    <mergeCell ref="A27:H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4"/>
  <sheetViews>
    <sheetView showGridLines="0" zoomScaleNormal="100" workbookViewId="0">
      <pane xSplit="4" ySplit="1" topLeftCell="E4" activePane="bottomRight" state="frozen"/>
      <selection pane="topRight" activeCell="G1" sqref="G1"/>
      <selection pane="bottomLeft" activeCell="A2" sqref="A2"/>
      <selection pane="bottomRight" activeCell="I5" sqref="I5:J5"/>
    </sheetView>
  </sheetViews>
  <sheetFormatPr defaultRowHeight="15" x14ac:dyDescent="0.25"/>
  <cols>
    <col min="1" max="1" width="5.85546875" style="9" bestFit="1" customWidth="1"/>
    <col min="2" max="2" width="48.5703125" style="9" customWidth="1"/>
    <col min="3" max="3" width="12.5703125" style="9" bestFit="1" customWidth="1"/>
    <col min="4" max="4" width="9.28515625" style="9" bestFit="1" customWidth="1"/>
    <col min="5" max="9" width="13" style="9" customWidth="1"/>
    <col min="10" max="10" width="15.85546875" style="9" customWidth="1"/>
    <col min="11" max="11" width="13" style="9" customWidth="1"/>
    <col min="13" max="13" width="10.28515625" style="9" bestFit="1" customWidth="1"/>
    <col min="14" max="16384" width="9.140625" style="9"/>
  </cols>
  <sheetData>
    <row r="1" spans="1:12" ht="42" customHeight="1" x14ac:dyDescent="0.25">
      <c r="A1" s="10" t="s">
        <v>0</v>
      </c>
      <c r="B1" s="10" t="s">
        <v>1</v>
      </c>
      <c r="C1" s="10" t="s">
        <v>173</v>
      </c>
      <c r="D1" s="10" t="s">
        <v>174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175</v>
      </c>
      <c r="J1" s="10" t="s">
        <v>176</v>
      </c>
      <c r="K1" s="10" t="s">
        <v>9</v>
      </c>
      <c r="L1" s="21"/>
    </row>
    <row r="2" spans="1:12" ht="29.25" customHeight="1" x14ac:dyDescent="0.25">
      <c r="A2" s="38" t="s">
        <v>177</v>
      </c>
      <c r="B2" s="39"/>
      <c r="C2" s="39"/>
      <c r="D2" s="39"/>
      <c r="E2" s="39"/>
      <c r="F2" s="39"/>
      <c r="G2" s="39"/>
      <c r="H2" s="39"/>
      <c r="I2" s="39"/>
      <c r="J2" s="39"/>
      <c r="K2" s="49"/>
      <c r="L2" s="21"/>
    </row>
    <row r="3" spans="1:12" ht="75" x14ac:dyDescent="0.25">
      <c r="A3" s="4">
        <v>1</v>
      </c>
      <c r="B3" s="4" t="s">
        <v>178</v>
      </c>
      <c r="C3" s="4" t="s">
        <v>130</v>
      </c>
      <c r="D3" s="4">
        <v>2</v>
      </c>
      <c r="E3" s="12">
        <v>1199</v>
      </c>
      <c r="F3" s="12">
        <v>1260.21</v>
      </c>
      <c r="G3" s="3">
        <v>1319.6</v>
      </c>
      <c r="H3" s="3">
        <f>MIN(E3:G3)</f>
        <v>1199</v>
      </c>
      <c r="I3" s="3">
        <f>D3*H3</f>
        <v>2398</v>
      </c>
      <c r="J3" s="19">
        <v>0.1</v>
      </c>
      <c r="K3" s="3">
        <f>J3*I3/12</f>
        <v>19.983333333333334</v>
      </c>
      <c r="L3" s="21"/>
    </row>
    <row r="4" spans="1:12" ht="15" customHeight="1" x14ac:dyDescent="0.25">
      <c r="A4" s="35" t="s">
        <v>21</v>
      </c>
      <c r="B4" s="36"/>
      <c r="C4" s="36"/>
      <c r="D4" s="36"/>
      <c r="E4" s="36"/>
      <c r="F4" s="36"/>
      <c r="G4" s="36"/>
      <c r="H4" s="36"/>
      <c r="I4" s="36"/>
      <c r="J4" s="37"/>
      <c r="K4" s="18">
        <f>SUM(K3)</f>
        <v>19.983333333333334</v>
      </c>
      <c r="L4" s="21"/>
    </row>
    <row r="5" spans="1:12" ht="15" customHeight="1" x14ac:dyDescent="0.25">
      <c r="A5" s="24"/>
      <c r="B5" s="25"/>
      <c r="C5" s="25"/>
      <c r="D5" s="25"/>
      <c r="E5" s="46" t="s">
        <v>221</v>
      </c>
      <c r="F5" s="47"/>
      <c r="G5" s="48"/>
      <c r="H5" s="34">
        <v>43</v>
      </c>
      <c r="I5" s="46" t="s">
        <v>222</v>
      </c>
      <c r="J5" s="47"/>
      <c r="K5" s="6">
        <f>K4/H5</f>
        <v>0.46472868217054264</v>
      </c>
      <c r="L5" s="21"/>
    </row>
    <row r="6" spans="1:12" ht="29.25" customHeight="1" x14ac:dyDescent="0.25">
      <c r="A6" s="38" t="s">
        <v>179</v>
      </c>
      <c r="B6" s="39"/>
      <c r="C6" s="39"/>
      <c r="D6" s="39"/>
      <c r="E6" s="39"/>
      <c r="F6" s="39"/>
      <c r="G6" s="39"/>
      <c r="H6" s="39"/>
      <c r="I6" s="39"/>
      <c r="J6" s="39"/>
      <c r="K6" s="43"/>
      <c r="L6" s="21"/>
    </row>
    <row r="7" spans="1:12" ht="210" x14ac:dyDescent="0.25">
      <c r="A7" s="4">
        <v>1</v>
      </c>
      <c r="B7" s="4" t="s">
        <v>180</v>
      </c>
      <c r="C7" s="4" t="s">
        <v>130</v>
      </c>
      <c r="D7" s="4">
        <v>2</v>
      </c>
      <c r="E7" s="12">
        <v>1899.05</v>
      </c>
      <c r="F7" s="12">
        <v>1899.05</v>
      </c>
      <c r="G7" s="12">
        <v>1899.05</v>
      </c>
      <c r="H7" s="3">
        <f>MIN(E7:G7)</f>
        <v>1899.05</v>
      </c>
      <c r="I7" s="3">
        <f>D7*H7</f>
        <v>3798.1</v>
      </c>
      <c r="J7" s="19">
        <v>0.1</v>
      </c>
      <c r="K7" s="3">
        <f>J7*I7/12</f>
        <v>31.650833333333335</v>
      </c>
      <c r="L7" s="21"/>
    </row>
    <row r="8" spans="1:12" ht="15" customHeight="1" x14ac:dyDescent="0.25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18">
        <f>SUM(K7)</f>
        <v>31.650833333333335</v>
      </c>
      <c r="L8" s="21"/>
    </row>
    <row r="9" spans="1:12" ht="29.25" customHeight="1" x14ac:dyDescent="0.25">
      <c r="A9" s="38" t="s">
        <v>181</v>
      </c>
      <c r="B9" s="39"/>
      <c r="C9" s="39"/>
      <c r="D9" s="39"/>
      <c r="E9" s="39"/>
      <c r="F9" s="39"/>
      <c r="G9" s="39"/>
      <c r="H9" s="39"/>
      <c r="I9" s="39"/>
      <c r="J9" s="39"/>
      <c r="K9" s="45"/>
      <c r="L9" s="21"/>
    </row>
    <row r="10" spans="1:12" x14ac:dyDescent="0.25">
      <c r="A10" s="4">
        <v>1</v>
      </c>
      <c r="B10" s="4" t="s">
        <v>182</v>
      </c>
      <c r="C10" s="4" t="s">
        <v>130</v>
      </c>
      <c r="D10" s="4">
        <v>1</v>
      </c>
      <c r="E10" s="12">
        <v>139.9</v>
      </c>
      <c r="F10" s="12">
        <v>168.08</v>
      </c>
      <c r="G10" s="3">
        <v>175.44</v>
      </c>
      <c r="H10" s="3">
        <f>MIN(E10:G10)</f>
        <v>139.9</v>
      </c>
      <c r="I10" s="3">
        <f>D10*H10</f>
        <v>139.9</v>
      </c>
      <c r="J10" s="19">
        <v>0.1</v>
      </c>
      <c r="K10" s="3">
        <f>J10*I10/12</f>
        <v>1.1658333333333335</v>
      </c>
      <c r="L10" s="9"/>
    </row>
    <row r="11" spans="1:12" ht="60" x14ac:dyDescent="0.25">
      <c r="A11" s="4">
        <v>2</v>
      </c>
      <c r="B11" s="4" t="s">
        <v>183</v>
      </c>
      <c r="C11" s="4" t="s">
        <v>130</v>
      </c>
      <c r="D11" s="4">
        <v>1</v>
      </c>
      <c r="E11" s="12">
        <v>660.76</v>
      </c>
      <c r="F11" s="12">
        <v>707.01</v>
      </c>
      <c r="G11" s="12">
        <v>707.01</v>
      </c>
      <c r="H11" s="3">
        <f>MIN(E11:G11)</f>
        <v>660.76</v>
      </c>
      <c r="I11" s="3">
        <f>D11*H11</f>
        <v>660.76</v>
      </c>
      <c r="J11" s="19">
        <v>0.1</v>
      </c>
      <c r="K11" s="3">
        <f>J11*I11/12</f>
        <v>5.506333333333334</v>
      </c>
      <c r="L11" s="9"/>
    </row>
    <row r="12" spans="1:12" ht="30" x14ac:dyDescent="0.25">
      <c r="A12" s="4">
        <v>3</v>
      </c>
      <c r="B12" s="4" t="s">
        <v>184</v>
      </c>
      <c r="C12" s="4" t="s">
        <v>130</v>
      </c>
      <c r="D12" s="4">
        <v>1</v>
      </c>
      <c r="E12" s="12">
        <v>1399.9</v>
      </c>
      <c r="F12" s="12">
        <v>1489.9</v>
      </c>
      <c r="G12" s="3">
        <v>1534.9</v>
      </c>
      <c r="H12" s="3">
        <f>MIN(E12:G12)</f>
        <v>1399.9</v>
      </c>
      <c r="I12" s="3">
        <f>D12*H12</f>
        <v>1399.9</v>
      </c>
      <c r="J12" s="19">
        <v>0.1</v>
      </c>
      <c r="K12" s="3">
        <f>J12*I12/12</f>
        <v>11.665833333333333</v>
      </c>
      <c r="L12" s="9"/>
    </row>
    <row r="13" spans="1:12" ht="45" x14ac:dyDescent="0.25">
      <c r="A13" s="4">
        <v>4</v>
      </c>
      <c r="B13" s="4" t="s">
        <v>185</v>
      </c>
      <c r="C13" s="4" t="s">
        <v>130</v>
      </c>
      <c r="D13" s="4">
        <v>1</v>
      </c>
      <c r="E13" s="12">
        <v>189</v>
      </c>
      <c r="F13" s="12">
        <v>195.9</v>
      </c>
      <c r="G13" s="3">
        <v>206.01</v>
      </c>
      <c r="H13" s="3">
        <f>MIN(E13:G13)</f>
        <v>189</v>
      </c>
      <c r="I13" s="3">
        <f>D13*H13</f>
        <v>189</v>
      </c>
      <c r="J13" s="19">
        <v>0.1</v>
      </c>
      <c r="K13" s="3">
        <f>J13*I13/12</f>
        <v>1.5750000000000002</v>
      </c>
      <c r="L13" s="9"/>
    </row>
    <row r="14" spans="1:12" ht="75" x14ac:dyDescent="0.25">
      <c r="A14" s="1">
        <v>5</v>
      </c>
      <c r="B14" s="4" t="s">
        <v>186</v>
      </c>
      <c r="C14" s="4" t="s">
        <v>130</v>
      </c>
      <c r="D14" s="4">
        <v>1</v>
      </c>
      <c r="E14" s="12">
        <v>899.9</v>
      </c>
      <c r="F14" s="12">
        <v>1057.9000000000001</v>
      </c>
      <c r="G14" s="3">
        <v>1299.9000000000001</v>
      </c>
      <c r="H14" s="3">
        <f>MIN(E14:G14)</f>
        <v>899.9</v>
      </c>
      <c r="I14" s="3">
        <f>D14*H14</f>
        <v>899.9</v>
      </c>
      <c r="J14" s="19">
        <v>0.1</v>
      </c>
      <c r="K14" s="3">
        <f>J14*I14/12</f>
        <v>7.4991666666666674</v>
      </c>
      <c r="L14" s="9"/>
    </row>
    <row r="15" spans="1:12" ht="15" customHeight="1" x14ac:dyDescent="0.25">
      <c r="A15" s="42" t="s">
        <v>21</v>
      </c>
      <c r="B15" s="42"/>
      <c r="C15" s="42"/>
      <c r="D15" s="42"/>
      <c r="E15" s="42"/>
      <c r="F15" s="42"/>
      <c r="G15" s="42"/>
      <c r="H15" s="42"/>
      <c r="I15" s="42"/>
      <c r="J15" s="42"/>
      <c r="K15" s="6">
        <f>SUM(K10:K14)</f>
        <v>27.412166666666668</v>
      </c>
      <c r="L15" s="9"/>
    </row>
    <row r="16" spans="1:12" ht="29.25" customHeight="1" x14ac:dyDescent="0.25">
      <c r="A16" s="38" t="s">
        <v>187</v>
      </c>
      <c r="B16" s="39"/>
      <c r="C16" s="39"/>
      <c r="D16" s="39"/>
      <c r="E16" s="39"/>
      <c r="F16" s="39"/>
      <c r="G16" s="39"/>
      <c r="H16" s="39"/>
      <c r="I16" s="39"/>
      <c r="J16" s="39"/>
      <c r="K16" s="45"/>
      <c r="L16" s="9"/>
    </row>
    <row r="17" spans="1:13" ht="75" x14ac:dyDescent="0.25">
      <c r="A17" s="4">
        <v>1</v>
      </c>
      <c r="B17" s="4" t="s">
        <v>188</v>
      </c>
      <c r="C17" s="4" t="s">
        <v>130</v>
      </c>
      <c r="D17" s="4">
        <v>2</v>
      </c>
      <c r="E17" s="3">
        <v>318.92</v>
      </c>
      <c r="F17" s="3">
        <v>323.19</v>
      </c>
      <c r="G17" s="3">
        <v>329.78</v>
      </c>
      <c r="H17" s="3">
        <f>MIN(E17:G17)</f>
        <v>318.92</v>
      </c>
      <c r="I17" s="3">
        <f>D17*H17</f>
        <v>637.84</v>
      </c>
      <c r="J17" s="19">
        <v>0.1</v>
      </c>
      <c r="K17" s="3">
        <f>J17*I17/12</f>
        <v>5.3153333333333341</v>
      </c>
      <c r="L17" s="9"/>
    </row>
    <row r="18" spans="1:13" ht="60" x14ac:dyDescent="0.25">
      <c r="A18" s="4">
        <v>2</v>
      </c>
      <c r="B18" s="4" t="s">
        <v>189</v>
      </c>
      <c r="C18" s="4" t="s">
        <v>130</v>
      </c>
      <c r="D18" s="4">
        <v>1</v>
      </c>
      <c r="E18" s="3">
        <v>32.43</v>
      </c>
      <c r="F18" s="3">
        <v>43.61</v>
      </c>
      <c r="G18" s="3">
        <v>45.9</v>
      </c>
      <c r="H18" s="3">
        <f>MIN(E18:G18)</f>
        <v>32.43</v>
      </c>
      <c r="I18" s="3">
        <f>D18*H18</f>
        <v>32.43</v>
      </c>
      <c r="J18" s="19">
        <v>0.1</v>
      </c>
      <c r="K18" s="3">
        <f>J18*I18/12</f>
        <v>0.27025000000000005</v>
      </c>
      <c r="L18" s="9"/>
    </row>
    <row r="19" spans="1:13" ht="15" customHeight="1" x14ac:dyDescent="0.25">
      <c r="A19" s="35" t="s">
        <v>21</v>
      </c>
      <c r="B19" s="36"/>
      <c r="C19" s="36"/>
      <c r="D19" s="36"/>
      <c r="E19" s="36"/>
      <c r="F19" s="36"/>
      <c r="G19" s="36"/>
      <c r="H19" s="36"/>
      <c r="I19" s="36"/>
      <c r="J19" s="37"/>
      <c r="K19" s="6">
        <f>SUM(K17:K18)</f>
        <v>5.585583333333334</v>
      </c>
      <c r="L19" s="9"/>
    </row>
    <row r="20" spans="1:13" ht="15" customHeight="1" x14ac:dyDescent="0.25">
      <c r="A20" s="24"/>
      <c r="B20" s="25"/>
      <c r="C20" s="25"/>
      <c r="D20" s="25"/>
      <c r="E20" s="46" t="s">
        <v>221</v>
      </c>
      <c r="F20" s="47"/>
      <c r="G20" s="48"/>
      <c r="H20" s="34">
        <v>2</v>
      </c>
      <c r="I20" s="46" t="s">
        <v>222</v>
      </c>
      <c r="J20" s="47"/>
      <c r="K20" s="6">
        <f>K19/H20</f>
        <v>2.792791666666667</v>
      </c>
      <c r="L20" s="9"/>
    </row>
    <row r="21" spans="1:13" ht="29.25" customHeight="1" x14ac:dyDescent="0.25">
      <c r="A21" s="38" t="s">
        <v>190</v>
      </c>
      <c r="B21" s="39"/>
      <c r="C21" s="39"/>
      <c r="D21" s="39"/>
      <c r="E21" s="39"/>
      <c r="F21" s="39"/>
      <c r="G21" s="39"/>
      <c r="H21" s="39"/>
      <c r="I21" s="39"/>
      <c r="J21" s="39"/>
      <c r="K21" s="44"/>
      <c r="L21" s="9"/>
    </row>
    <row r="22" spans="1:13" ht="135" x14ac:dyDescent="0.25">
      <c r="A22" s="4">
        <v>1</v>
      </c>
      <c r="B22" s="7" t="s">
        <v>191</v>
      </c>
      <c r="C22" s="4" t="s">
        <v>130</v>
      </c>
      <c r="D22" s="4">
        <v>1</v>
      </c>
      <c r="E22" s="3">
        <v>339.99</v>
      </c>
      <c r="F22" s="3">
        <v>395.12</v>
      </c>
      <c r="G22" s="3">
        <v>329.9</v>
      </c>
      <c r="H22" s="3">
        <f>MIN(E22:G22)</f>
        <v>329.9</v>
      </c>
      <c r="I22" s="3">
        <f>D22*H22</f>
        <v>329.9</v>
      </c>
      <c r="J22" s="19">
        <v>0.1</v>
      </c>
      <c r="K22" s="3">
        <f>J22*I22/12</f>
        <v>2.749166666666667</v>
      </c>
      <c r="L22" s="9"/>
    </row>
    <row r="23" spans="1:13" ht="15" customHeight="1" x14ac:dyDescent="0.25">
      <c r="A23" s="42" t="s">
        <v>21</v>
      </c>
      <c r="B23" s="42"/>
      <c r="C23" s="42"/>
      <c r="D23" s="42"/>
      <c r="E23" s="42"/>
      <c r="F23" s="42"/>
      <c r="G23" s="42"/>
      <c r="H23" s="42"/>
      <c r="I23" s="42"/>
      <c r="J23" s="42"/>
      <c r="K23" s="6">
        <f>SUM(K22)</f>
        <v>2.749166666666667</v>
      </c>
      <c r="L23" s="9"/>
    </row>
    <row r="24" spans="1:13" ht="29.25" customHeight="1" x14ac:dyDescent="0.25">
      <c r="A24" s="38" t="s">
        <v>192</v>
      </c>
      <c r="B24" s="39"/>
      <c r="C24" s="39"/>
      <c r="D24" s="39"/>
      <c r="E24" s="39"/>
      <c r="F24" s="39"/>
      <c r="G24" s="39"/>
      <c r="H24" s="39"/>
      <c r="I24" s="39"/>
      <c r="J24" s="39"/>
      <c r="K24" s="44"/>
      <c r="L24" s="9"/>
    </row>
    <row r="25" spans="1:13" ht="30" x14ac:dyDescent="0.25">
      <c r="A25" s="4">
        <v>1</v>
      </c>
      <c r="B25" s="4" t="s">
        <v>193</v>
      </c>
      <c r="C25" s="4" t="s">
        <v>130</v>
      </c>
      <c r="D25" s="4">
        <v>1</v>
      </c>
      <c r="E25" s="3">
        <v>245.9</v>
      </c>
      <c r="F25" s="3">
        <v>274.89999999999998</v>
      </c>
      <c r="G25" s="3">
        <v>299</v>
      </c>
      <c r="H25" s="3">
        <f>MIN(E25:G25)</f>
        <v>245.9</v>
      </c>
      <c r="I25" s="3">
        <f>D25*H25</f>
        <v>245.9</v>
      </c>
      <c r="J25" s="19">
        <v>0.1</v>
      </c>
      <c r="K25" s="3">
        <f>J25*I25/12</f>
        <v>2.0491666666666668</v>
      </c>
      <c r="L25" s="9"/>
    </row>
    <row r="26" spans="1:13" x14ac:dyDescent="0.25">
      <c r="A26" s="4">
        <v>2</v>
      </c>
      <c r="B26" s="4" t="s">
        <v>194</v>
      </c>
      <c r="C26" s="4" t="s">
        <v>130</v>
      </c>
      <c r="D26" s="4">
        <v>1</v>
      </c>
      <c r="E26" s="3">
        <v>85.49</v>
      </c>
      <c r="F26" s="3">
        <v>89.99</v>
      </c>
      <c r="G26" s="3">
        <v>89.99</v>
      </c>
      <c r="H26" s="3">
        <f>MIN(E26:G26)</f>
        <v>85.49</v>
      </c>
      <c r="I26" s="3">
        <f>D26*H26</f>
        <v>85.49</v>
      </c>
      <c r="J26" s="19">
        <v>0.1</v>
      </c>
      <c r="K26" s="3">
        <f>J26*I26/12</f>
        <v>0.71241666666666659</v>
      </c>
      <c r="L26" s="9"/>
      <c r="M26" s="8"/>
    </row>
    <row r="27" spans="1:13" ht="30" x14ac:dyDescent="0.25">
      <c r="A27" s="4">
        <v>3</v>
      </c>
      <c r="B27" s="4" t="s">
        <v>195</v>
      </c>
      <c r="C27" s="4" t="s">
        <v>130</v>
      </c>
      <c r="D27" s="4">
        <v>1</v>
      </c>
      <c r="E27" s="3">
        <v>516.9</v>
      </c>
      <c r="F27" s="3">
        <v>517.86</v>
      </c>
      <c r="G27" s="3">
        <v>537.61</v>
      </c>
      <c r="H27" s="3">
        <f>MIN(E27:G27)</f>
        <v>516.9</v>
      </c>
      <c r="I27" s="3">
        <f>D27*H27</f>
        <v>516.9</v>
      </c>
      <c r="J27" s="19">
        <v>0.1</v>
      </c>
      <c r="K27" s="3">
        <f>J27*I27/12</f>
        <v>4.3075000000000001</v>
      </c>
      <c r="L27" s="9"/>
    </row>
    <row r="28" spans="1:13" ht="75" x14ac:dyDescent="0.25">
      <c r="A28" s="4">
        <v>4</v>
      </c>
      <c r="B28" s="4" t="s">
        <v>196</v>
      </c>
      <c r="C28" s="4" t="s">
        <v>130</v>
      </c>
      <c r="D28" s="4">
        <v>1</v>
      </c>
      <c r="E28" s="3">
        <v>391.92</v>
      </c>
      <c r="F28" s="3">
        <v>399.9</v>
      </c>
      <c r="G28" s="3">
        <v>409.9</v>
      </c>
      <c r="H28" s="3">
        <f>MIN(E28:G28)</f>
        <v>391.92</v>
      </c>
      <c r="I28" s="3">
        <f>D28*H28</f>
        <v>391.92</v>
      </c>
      <c r="J28" s="19">
        <v>0.1</v>
      </c>
      <c r="K28" s="3">
        <f>J28*I28/12</f>
        <v>3.2660000000000005</v>
      </c>
      <c r="L28" s="9"/>
    </row>
    <row r="29" spans="1:13" ht="15" customHeight="1" x14ac:dyDescent="0.25">
      <c r="A29" s="42" t="s">
        <v>21</v>
      </c>
      <c r="B29" s="42"/>
      <c r="C29" s="42"/>
      <c r="D29" s="42"/>
      <c r="E29" s="42"/>
      <c r="F29" s="42"/>
      <c r="G29" s="42"/>
      <c r="H29" s="42"/>
      <c r="I29" s="42"/>
      <c r="J29" s="42"/>
      <c r="K29" s="6">
        <f>SUM(K25:K28)</f>
        <v>10.335083333333333</v>
      </c>
      <c r="L29" s="9"/>
    </row>
    <row r="30" spans="1:13" x14ac:dyDescent="0.25">
      <c r="L30" s="9"/>
    </row>
    <row r="31" spans="1:13" x14ac:dyDescent="0.25">
      <c r="L31" s="9"/>
    </row>
    <row r="32" spans="1:13" x14ac:dyDescent="0.25">
      <c r="L32" s="9"/>
    </row>
    <row r="33" spans="12:12" x14ac:dyDescent="0.25">
      <c r="L33" s="9"/>
    </row>
    <row r="34" spans="12:12" x14ac:dyDescent="0.25">
      <c r="L34" s="9"/>
    </row>
    <row r="35" spans="12:12" x14ac:dyDescent="0.25">
      <c r="L35" s="9"/>
    </row>
    <row r="36" spans="12:12" x14ac:dyDescent="0.25">
      <c r="L36" s="9"/>
    </row>
    <row r="37" spans="12:12" x14ac:dyDescent="0.25">
      <c r="L37" s="9"/>
    </row>
    <row r="38" spans="12:12" x14ac:dyDescent="0.25">
      <c r="L38" s="9"/>
    </row>
    <row r="39" spans="12:12" x14ac:dyDescent="0.25">
      <c r="L39" s="9"/>
    </row>
    <row r="40" spans="12:12" x14ac:dyDescent="0.25">
      <c r="L40" s="9"/>
    </row>
    <row r="41" spans="12:12" x14ac:dyDescent="0.25">
      <c r="L41" s="9"/>
    </row>
    <row r="42" spans="12:12" x14ac:dyDescent="0.25">
      <c r="L42" s="9"/>
    </row>
    <row r="43" spans="12:12" x14ac:dyDescent="0.25">
      <c r="L43" s="9"/>
    </row>
    <row r="44" spans="12:12" x14ac:dyDescent="0.25">
      <c r="L44" s="9"/>
    </row>
    <row r="45" spans="12:12" x14ac:dyDescent="0.25">
      <c r="L45" s="9"/>
    </row>
    <row r="46" spans="12:12" x14ac:dyDescent="0.25">
      <c r="L46" s="9"/>
    </row>
    <row r="47" spans="12:12" x14ac:dyDescent="0.25">
      <c r="L47" s="9"/>
    </row>
    <row r="48" spans="12:12" x14ac:dyDescent="0.25">
      <c r="L48" s="9"/>
    </row>
    <row r="49" spans="12:12" x14ac:dyDescent="0.25">
      <c r="L49" s="9"/>
    </row>
    <row r="50" spans="12:12" x14ac:dyDescent="0.25">
      <c r="L50" s="9"/>
    </row>
    <row r="51" spans="12:12" x14ac:dyDescent="0.25">
      <c r="L51" s="9"/>
    </row>
    <row r="52" spans="12:12" x14ac:dyDescent="0.25">
      <c r="L52" s="9"/>
    </row>
    <row r="53" spans="12:12" x14ac:dyDescent="0.25">
      <c r="L53" s="9"/>
    </row>
    <row r="54" spans="12:12" x14ac:dyDescent="0.25">
      <c r="L54" s="9"/>
    </row>
  </sheetData>
  <mergeCells count="16">
    <mergeCell ref="A2:K2"/>
    <mergeCell ref="E5:G5"/>
    <mergeCell ref="I5:J5"/>
    <mergeCell ref="A4:J4"/>
    <mergeCell ref="A29:J29"/>
    <mergeCell ref="A6:K6"/>
    <mergeCell ref="A8:J8"/>
    <mergeCell ref="A15:J15"/>
    <mergeCell ref="A19:J19"/>
    <mergeCell ref="A23:J23"/>
    <mergeCell ref="A24:K24"/>
    <mergeCell ref="A9:K9"/>
    <mergeCell ref="A16:K16"/>
    <mergeCell ref="A21:K21"/>
    <mergeCell ref="E20:G20"/>
    <mergeCell ref="I20:J20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"/>
  <sheetViews>
    <sheetView showGridLines="0" tabSelected="1" workbookViewId="0">
      <pane xSplit="3" ySplit="1" topLeftCell="F2" activePane="bottomRight" state="frozen"/>
      <selection pane="topRight" activeCell="C1" sqref="C1"/>
      <selection pane="bottomLeft" activeCell="A2" sqref="A2"/>
      <selection pane="bottomRight" activeCell="G19" sqref="G19"/>
    </sheetView>
  </sheetViews>
  <sheetFormatPr defaultRowHeight="15" x14ac:dyDescent="0.25"/>
  <cols>
    <col min="1" max="1" width="9.140625" customWidth="1"/>
    <col min="2" max="2" width="9.140625" style="21"/>
    <col min="3" max="3" width="39.5703125" bestFit="1" customWidth="1"/>
    <col min="4" max="4" width="12.140625" bestFit="1" customWidth="1"/>
    <col min="5" max="8" width="9.5703125" bestFit="1" customWidth="1"/>
    <col min="9" max="9" width="10.5703125" bestFit="1" customWidth="1"/>
    <col min="10" max="10" width="10.5703125" style="21" bestFit="1" customWidth="1"/>
    <col min="11" max="11" width="13.5703125" style="21" bestFit="1" customWidth="1"/>
    <col min="12" max="12" width="20.42578125" bestFit="1" customWidth="1"/>
    <col min="13" max="13" width="20.7109375" style="21" bestFit="1" customWidth="1"/>
    <col min="14" max="14" width="14.28515625" bestFit="1" customWidth="1"/>
  </cols>
  <sheetData>
    <row r="1" spans="1:15" ht="31.5" x14ac:dyDescent="0.25">
      <c r="A1" s="30" t="s">
        <v>0</v>
      </c>
      <c r="B1" s="32" t="s">
        <v>219</v>
      </c>
      <c r="C1" s="30" t="s">
        <v>197</v>
      </c>
      <c r="D1" s="30" t="s">
        <v>198</v>
      </c>
      <c r="E1" s="30" t="s">
        <v>199</v>
      </c>
      <c r="F1" s="30" t="s">
        <v>200</v>
      </c>
      <c r="G1" s="30" t="s">
        <v>201</v>
      </c>
      <c r="H1" s="30" t="s">
        <v>202</v>
      </c>
      <c r="I1" s="30" t="s">
        <v>203</v>
      </c>
      <c r="J1" s="30" t="s">
        <v>204</v>
      </c>
      <c r="K1" s="30" t="s">
        <v>205</v>
      </c>
      <c r="L1" s="30" t="s">
        <v>206</v>
      </c>
      <c r="M1" s="30" t="s">
        <v>207</v>
      </c>
      <c r="N1" s="30" t="s">
        <v>208</v>
      </c>
      <c r="O1" s="31"/>
    </row>
    <row r="2" spans="1:15" x14ac:dyDescent="0.25">
      <c r="A2" s="26">
        <v>1</v>
      </c>
      <c r="B2" s="26">
        <v>1</v>
      </c>
      <c r="C2" s="26" t="s">
        <v>209</v>
      </c>
      <c r="D2" s="27">
        <v>1901.53</v>
      </c>
      <c r="E2" s="28">
        <v>35</v>
      </c>
      <c r="F2" s="28">
        <v>11</v>
      </c>
      <c r="G2" s="28">
        <v>10.63</v>
      </c>
      <c r="H2" s="28">
        <v>2.2999999999999998</v>
      </c>
      <c r="I2" s="28">
        <f>Uniforme!$J$28</f>
        <v>61.531666666666666</v>
      </c>
      <c r="J2" s="28">
        <f>EPIs!$J$21</f>
        <v>27.233333333333331</v>
      </c>
      <c r="K2" s="28">
        <f>'EPI COVID 19'!$J$3</f>
        <v>4.125</v>
      </c>
      <c r="L2" s="28">
        <v>0</v>
      </c>
      <c r="M2" s="28">
        <v>0</v>
      </c>
      <c r="N2" s="28">
        <f>Equipamentos!$K$5</f>
        <v>0.46472868217054264</v>
      </c>
      <c r="O2" s="31"/>
    </row>
    <row r="3" spans="1:15" x14ac:dyDescent="0.25">
      <c r="A3" s="26">
        <v>2</v>
      </c>
      <c r="B3" s="26">
        <v>26</v>
      </c>
      <c r="C3" s="26" t="s">
        <v>210</v>
      </c>
      <c r="D3" s="27">
        <v>1331.14</v>
      </c>
      <c r="E3" s="28">
        <v>35</v>
      </c>
      <c r="F3" s="28">
        <v>11</v>
      </c>
      <c r="G3" s="28">
        <v>10.63</v>
      </c>
      <c r="H3" s="28">
        <v>2.2999999999999998</v>
      </c>
      <c r="I3" s="28">
        <f>Uniforme!$J$9</f>
        <v>111.78</v>
      </c>
      <c r="J3" s="28">
        <v>0</v>
      </c>
      <c r="K3" s="28">
        <f>'EPI COVID 19'!$J$3</f>
        <v>4.125</v>
      </c>
      <c r="L3" s="28">
        <v>0</v>
      </c>
      <c r="M3" s="28">
        <v>0</v>
      </c>
      <c r="N3" s="28">
        <f>Equipamentos!$K$5</f>
        <v>0.46472868217054264</v>
      </c>
      <c r="O3" s="31"/>
    </row>
    <row r="4" spans="1:15" x14ac:dyDescent="0.25">
      <c r="A4" s="26">
        <v>3</v>
      </c>
      <c r="B4" s="26">
        <v>2</v>
      </c>
      <c r="C4" s="26" t="s">
        <v>211</v>
      </c>
      <c r="D4" s="28">
        <v>1990.23</v>
      </c>
      <c r="E4" s="28">
        <v>23.3</v>
      </c>
      <c r="F4" s="28">
        <v>11</v>
      </c>
      <c r="G4" s="28">
        <v>0</v>
      </c>
      <c r="H4" s="28">
        <v>0</v>
      </c>
      <c r="I4" s="28">
        <f>Uniforme!J22</f>
        <v>62.643333333333338</v>
      </c>
      <c r="J4" s="28">
        <v>0</v>
      </c>
      <c r="K4" s="28">
        <f>'EPI COVID 19'!$J$3</f>
        <v>4.125</v>
      </c>
      <c r="L4" s="28">
        <v>0</v>
      </c>
      <c r="M4" s="28">
        <v>0</v>
      </c>
      <c r="N4" s="28">
        <f>Equipamentos!$K$5</f>
        <v>0.46472868217054264</v>
      </c>
      <c r="O4" s="31"/>
    </row>
    <row r="5" spans="1:15" x14ac:dyDescent="0.25">
      <c r="A5" s="26">
        <v>4</v>
      </c>
      <c r="B5" s="26">
        <v>2</v>
      </c>
      <c r="C5" s="26" t="s">
        <v>212</v>
      </c>
      <c r="D5" s="27">
        <v>1287.96</v>
      </c>
      <c r="E5" s="28">
        <v>35</v>
      </c>
      <c r="F5" s="28">
        <v>11</v>
      </c>
      <c r="G5" s="28">
        <v>10.63</v>
      </c>
      <c r="H5" s="28">
        <v>2.2999999999999998</v>
      </c>
      <c r="I5" s="28">
        <f>Uniforme!$J$28</f>
        <v>61.531666666666666</v>
      </c>
      <c r="J5" s="28">
        <f>EPIs!$J$21</f>
        <v>27.233333333333331</v>
      </c>
      <c r="K5" s="28">
        <f>'EPI COVID 19'!$J$3</f>
        <v>4.125</v>
      </c>
      <c r="L5" s="28">
        <v>0</v>
      </c>
      <c r="M5" s="28">
        <v>0</v>
      </c>
      <c r="N5" s="28">
        <f>Equipamentos!$K$5+Equipamentos!K20</f>
        <v>3.2575203488372098</v>
      </c>
      <c r="O5" s="31"/>
    </row>
    <row r="6" spans="1:15" x14ac:dyDescent="0.25">
      <c r="A6" s="26">
        <v>5</v>
      </c>
      <c r="B6" s="26">
        <v>1</v>
      </c>
      <c r="C6" s="26" t="s">
        <v>223</v>
      </c>
      <c r="D6" s="28">
        <v>2575.91</v>
      </c>
      <c r="E6" s="28">
        <v>35</v>
      </c>
      <c r="F6" s="28">
        <v>11</v>
      </c>
      <c r="G6" s="28">
        <v>10.63</v>
      </c>
      <c r="H6" s="28">
        <v>2.2999999999999998</v>
      </c>
      <c r="I6" s="28">
        <f>Uniforme!$J$9</f>
        <v>111.78</v>
      </c>
      <c r="J6" s="28">
        <v>0</v>
      </c>
      <c r="K6" s="28">
        <f>'EPI COVID 19'!$J$3</f>
        <v>4.125</v>
      </c>
      <c r="L6" s="28">
        <v>0</v>
      </c>
      <c r="M6" s="28">
        <v>0</v>
      </c>
      <c r="N6" s="28">
        <f>Equipamentos!$K$5+Equipamentos!K8</f>
        <v>32.115562015503876</v>
      </c>
      <c r="O6" s="31"/>
    </row>
    <row r="7" spans="1:15" x14ac:dyDescent="0.25">
      <c r="A7" s="26">
        <v>6</v>
      </c>
      <c r="B7" s="26">
        <v>1</v>
      </c>
      <c r="C7" s="26" t="s">
        <v>213</v>
      </c>
      <c r="D7" s="29">
        <v>1901.53</v>
      </c>
      <c r="E7" s="28">
        <v>35</v>
      </c>
      <c r="F7" s="28">
        <v>11</v>
      </c>
      <c r="G7" s="28">
        <v>10.63</v>
      </c>
      <c r="H7" s="28">
        <v>2.2999999999999998</v>
      </c>
      <c r="I7" s="28">
        <f>Uniforme!$J$15</f>
        <v>55.875</v>
      </c>
      <c r="J7" s="28">
        <f>EPIs!J16</f>
        <v>164.00916666666669</v>
      </c>
      <c r="K7" s="28">
        <f>'EPI COVID 19'!$J$3</f>
        <v>4.125</v>
      </c>
      <c r="L7" s="28">
        <f>'Materiais (insumo)'!J29</f>
        <v>432.35499999999996</v>
      </c>
      <c r="M7" s="28">
        <f>'Materiais (duráveis)'!J23</f>
        <v>118.50249999999998</v>
      </c>
      <c r="N7" s="28">
        <f>Equipamentos!$K$5+Equipamentos!K15</f>
        <v>27.876895348837209</v>
      </c>
      <c r="O7" s="31"/>
    </row>
    <row r="8" spans="1:15" x14ac:dyDescent="0.25">
      <c r="A8" s="26">
        <v>7</v>
      </c>
      <c r="B8" s="26">
        <v>1</v>
      </c>
      <c r="C8" s="26" t="s">
        <v>214</v>
      </c>
      <c r="D8" s="28">
        <v>1287.96</v>
      </c>
      <c r="E8" s="28">
        <v>35</v>
      </c>
      <c r="F8" s="28">
        <v>11</v>
      </c>
      <c r="G8" s="28">
        <v>10.63</v>
      </c>
      <c r="H8" s="28">
        <v>2.2999999999999998</v>
      </c>
      <c r="I8" s="28">
        <f>Uniforme!J36</f>
        <v>70.831666666666663</v>
      </c>
      <c r="J8" s="28">
        <f>EPIs!J35</f>
        <v>24.426666666666666</v>
      </c>
      <c r="K8" s="28">
        <f>'EPI COVID 19'!$J$3</f>
        <v>4.125</v>
      </c>
      <c r="L8" s="28">
        <f>'Materiais (insumo)'!J48</f>
        <v>223.41666666666663</v>
      </c>
      <c r="M8" s="28">
        <f>'Materiais (duráveis)'!J27</f>
        <v>4.8283333333333331</v>
      </c>
      <c r="N8" s="28">
        <f>Equipamentos!$K$5+Equipamentos!K29</f>
        <v>10.799812015503877</v>
      </c>
      <c r="O8" s="31"/>
    </row>
    <row r="9" spans="1:15" x14ac:dyDescent="0.25">
      <c r="A9" s="26">
        <v>8</v>
      </c>
      <c r="B9" s="26">
        <v>1</v>
      </c>
      <c r="C9" s="26" t="s">
        <v>215</v>
      </c>
      <c r="D9" s="29">
        <v>1901.53</v>
      </c>
      <c r="E9" s="28">
        <v>35</v>
      </c>
      <c r="F9" s="28">
        <v>11</v>
      </c>
      <c r="G9" s="28">
        <v>10.63</v>
      </c>
      <c r="H9" s="28">
        <v>2.2999999999999998</v>
      </c>
      <c r="I9" s="28">
        <f>Uniforme!$J$28</f>
        <v>61.531666666666666</v>
      </c>
      <c r="J9" s="28">
        <f>EPIs!J27</f>
        <v>29.049166666666665</v>
      </c>
      <c r="K9" s="28">
        <f>'EPI COVID 19'!$J$3</f>
        <v>4.125</v>
      </c>
      <c r="L9" s="28">
        <v>0</v>
      </c>
      <c r="M9" s="28">
        <v>0</v>
      </c>
      <c r="N9" s="28">
        <f>Equipamentos!$K$5+Equipamentos!K23</f>
        <v>3.2138953488372097</v>
      </c>
      <c r="O9" s="31"/>
    </row>
    <row r="10" spans="1:15" x14ac:dyDescent="0.25">
      <c r="A10" s="26">
        <v>9</v>
      </c>
      <c r="B10" s="26">
        <v>1</v>
      </c>
      <c r="C10" s="26" t="s">
        <v>216</v>
      </c>
      <c r="D10" s="29">
        <v>1287.96</v>
      </c>
      <c r="E10" s="28">
        <v>35</v>
      </c>
      <c r="F10" s="28">
        <v>11</v>
      </c>
      <c r="G10" s="28">
        <v>10.63</v>
      </c>
      <c r="H10" s="28">
        <v>2.2999999999999998</v>
      </c>
      <c r="I10" s="28">
        <f>Uniforme!$J$9</f>
        <v>111.78</v>
      </c>
      <c r="J10" s="28">
        <v>0</v>
      </c>
      <c r="K10" s="28">
        <f>'EPI COVID 19'!$J$3</f>
        <v>4.125</v>
      </c>
      <c r="L10" s="28">
        <v>0</v>
      </c>
      <c r="M10" s="28">
        <v>0</v>
      </c>
      <c r="N10" s="28">
        <f>Equipamentos!$K$5</f>
        <v>0.46472868217054264</v>
      </c>
      <c r="O10" s="31"/>
    </row>
    <row r="11" spans="1:15" x14ac:dyDescent="0.25">
      <c r="A11" s="26">
        <v>10</v>
      </c>
      <c r="B11" s="26">
        <v>2</v>
      </c>
      <c r="C11" s="26" t="s">
        <v>217</v>
      </c>
      <c r="D11" s="28">
        <v>1323.89</v>
      </c>
      <c r="E11" s="28">
        <v>33.92</v>
      </c>
      <c r="F11" s="28">
        <v>11</v>
      </c>
      <c r="G11" s="28">
        <v>10.63</v>
      </c>
      <c r="H11" s="28">
        <v>10</v>
      </c>
      <c r="I11" s="28">
        <f>Uniforme!$J$9</f>
        <v>111.78</v>
      </c>
      <c r="J11" s="28">
        <v>0</v>
      </c>
      <c r="K11" s="28">
        <f>'EPI COVID 19'!$J$3</f>
        <v>4.125</v>
      </c>
      <c r="L11" s="28">
        <v>0</v>
      </c>
      <c r="M11" s="28">
        <v>0</v>
      </c>
      <c r="N11" s="28">
        <f>Equipamentos!$K$5</f>
        <v>0.46472868217054264</v>
      </c>
      <c r="O11" s="31"/>
    </row>
    <row r="12" spans="1:15" x14ac:dyDescent="0.25">
      <c r="A12" s="26">
        <v>11</v>
      </c>
      <c r="B12" s="26">
        <v>3</v>
      </c>
      <c r="C12" s="26" t="s">
        <v>218</v>
      </c>
      <c r="D12" s="28">
        <v>1901.53</v>
      </c>
      <c r="E12" s="28">
        <v>35</v>
      </c>
      <c r="F12" s="28">
        <v>11</v>
      </c>
      <c r="G12" s="28">
        <v>10.63</v>
      </c>
      <c r="H12" s="28">
        <v>2.2999999999999998</v>
      </c>
      <c r="I12" s="28">
        <f>Uniforme!$J$9</f>
        <v>111.78</v>
      </c>
      <c r="J12" s="28">
        <v>0</v>
      </c>
      <c r="K12" s="28">
        <f>'EPI COVID 19'!$J$3</f>
        <v>4.125</v>
      </c>
      <c r="L12" s="28">
        <v>0</v>
      </c>
      <c r="M12" s="28">
        <v>0</v>
      </c>
      <c r="N12" s="28">
        <f>Equipamentos!$K$5</f>
        <v>0.46472868217054264</v>
      </c>
      <c r="O12" s="31"/>
    </row>
    <row r="13" spans="1:15" x14ac:dyDescent="0.25">
      <c r="A13" s="33" t="s">
        <v>220</v>
      </c>
      <c r="B13" s="31">
        <f>SUM(B2:B12)</f>
        <v>41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D85DA0F976074D9FE75BC1AC5DE460" ma:contentTypeVersion="11" ma:contentTypeDescription="Create a new document." ma:contentTypeScope="" ma:versionID="1f49a618a82d39d448e6260ab4c85035">
  <xsd:schema xmlns:xsd="http://www.w3.org/2001/XMLSchema" xmlns:xs="http://www.w3.org/2001/XMLSchema" xmlns:p="http://schemas.microsoft.com/office/2006/metadata/properties" xmlns:ns3="cf0ee52f-cc81-43c8-a01e-5bc915cc3670" xmlns:ns4="e66a9fe4-18ab-4440-a15d-6229162c0ddd" targetNamespace="http://schemas.microsoft.com/office/2006/metadata/properties" ma:root="true" ma:fieldsID="08fe808b1f37fb0b9bba4f974eab62d2" ns3:_="" ns4:_="">
    <xsd:import namespace="cf0ee52f-cc81-43c8-a01e-5bc915cc3670"/>
    <xsd:import namespace="e66a9fe4-18ab-4440-a15d-6229162c0d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ee52f-cc81-43c8-a01e-5bc915cc3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a9fe4-18ab-4440-a15d-6229162c0d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325080-BE91-4A68-AE60-3BE1274BC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ee52f-cc81-43c8-a01e-5bc915cc3670"/>
    <ds:schemaRef ds:uri="e66a9fe4-18ab-4440-a15d-6229162c0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C73132-5FD3-4C4A-B8DC-9EB01A4169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9B6B717-B63F-4142-891C-D03D25E68F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Uniforme</vt:lpstr>
      <vt:lpstr>EPIs</vt:lpstr>
      <vt:lpstr>EPI COVID 19</vt:lpstr>
      <vt:lpstr>Materiais (insumo)</vt:lpstr>
      <vt:lpstr>Materiais (duráveis)</vt:lpstr>
      <vt:lpstr>Equipamentos</vt:lpstr>
      <vt:lpstr>Resumo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RILDO</cp:lastModifiedBy>
  <cp:revision/>
  <dcterms:created xsi:type="dcterms:W3CDTF">2021-01-19T21:33:11Z</dcterms:created>
  <dcterms:modified xsi:type="dcterms:W3CDTF">2021-03-18T21:37:11Z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0x0101000AD85DA0F976074D9FE75BC1AC5DE460</vt:lpwstr>
  </property>
</Properties>
</file>