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8970" windowHeight="4530"/>
  </bookViews>
  <sheets>
    <sheet name="Uniforme" sheetId="9" r:id="rId1"/>
    <sheet name="Materiais (insumo)" sheetId="2" r:id="rId2"/>
    <sheet name="Materiais (duráveis)" sheetId="8" r:id="rId3"/>
    <sheet name="Equipamentos" sheetId="10" r:id="rId4"/>
    <sheet name="Resumo mensal" sheetId="7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8" l="1"/>
  <c r="H14" i="8"/>
  <c r="I14" i="8" s="1"/>
  <c r="J14" i="8" s="1"/>
  <c r="H17" i="8"/>
  <c r="I17" i="8" s="1"/>
  <c r="J17" i="8" s="1"/>
  <c r="H16" i="8"/>
  <c r="I16" i="8" s="1"/>
  <c r="J16" i="8" s="1"/>
  <c r="H15" i="8"/>
  <c r="I15" i="8" s="1"/>
  <c r="H13" i="8"/>
  <c r="H4" i="8"/>
  <c r="H5" i="8"/>
  <c r="H6" i="8"/>
  <c r="H7" i="8"/>
  <c r="H8" i="8"/>
  <c r="H9" i="8"/>
  <c r="H3" i="8"/>
  <c r="F4" i="7" l="1"/>
  <c r="F2" i="7"/>
  <c r="C4" i="7"/>
  <c r="C3" i="7"/>
  <c r="C2" i="7"/>
  <c r="K10" i="10"/>
  <c r="K18" i="10"/>
  <c r="J25" i="9"/>
  <c r="I16" i="10" l="1"/>
  <c r="K16" i="10" s="1"/>
  <c r="K17" i="10" s="1"/>
  <c r="H16" i="10"/>
  <c r="H12" i="10"/>
  <c r="I12" i="10" s="1"/>
  <c r="K12" i="10" s="1"/>
  <c r="K13" i="10" s="1"/>
  <c r="K14" i="10" s="1"/>
  <c r="F3" i="7" s="1"/>
  <c r="K9" i="10"/>
  <c r="K8" i="10"/>
  <c r="I8" i="10"/>
  <c r="H8" i="10"/>
  <c r="H4" i="10"/>
  <c r="I4" i="10" s="1"/>
  <c r="K4" i="10" s="1"/>
  <c r="H3" i="10"/>
  <c r="I3" i="10" s="1"/>
  <c r="K3" i="10" s="1"/>
  <c r="K5" i="10" s="1"/>
  <c r="K6" i="10" s="1"/>
  <c r="H25" i="9"/>
  <c r="I25" i="9" s="1"/>
  <c r="J24" i="9"/>
  <c r="I24" i="9"/>
  <c r="H24" i="9"/>
  <c r="I23" i="9"/>
  <c r="J23" i="9" s="1"/>
  <c r="H23" i="9"/>
  <c r="H22" i="9"/>
  <c r="I22" i="9" s="1"/>
  <c r="J22" i="9" s="1"/>
  <c r="H21" i="9"/>
  <c r="I21" i="9" s="1"/>
  <c r="J21" i="9" s="1"/>
  <c r="J20" i="9"/>
  <c r="I20" i="9"/>
  <c r="H20" i="9"/>
  <c r="I19" i="9"/>
  <c r="J19" i="9" s="1"/>
  <c r="J26" i="9" s="1"/>
  <c r="H19" i="9"/>
  <c r="I16" i="9"/>
  <c r="J16" i="9" s="1"/>
  <c r="H16" i="9"/>
  <c r="H15" i="9"/>
  <c r="I15" i="9" s="1"/>
  <c r="J15" i="9" s="1"/>
  <c r="H14" i="9"/>
  <c r="I14" i="9" s="1"/>
  <c r="J14" i="9" s="1"/>
  <c r="J13" i="9"/>
  <c r="I13" i="9"/>
  <c r="H13" i="9"/>
  <c r="I12" i="9"/>
  <c r="J12" i="9" s="1"/>
  <c r="H12" i="9"/>
  <c r="I9" i="9"/>
  <c r="J9" i="9" s="1"/>
  <c r="H9" i="9"/>
  <c r="H8" i="9"/>
  <c r="I8" i="9" s="1"/>
  <c r="J8" i="9" s="1"/>
  <c r="H7" i="9"/>
  <c r="I7" i="9" s="1"/>
  <c r="J7" i="9" s="1"/>
  <c r="J6" i="9"/>
  <c r="I6" i="9"/>
  <c r="H6" i="9"/>
  <c r="I5" i="9"/>
  <c r="J5" i="9" s="1"/>
  <c r="H5" i="9"/>
  <c r="H4" i="9"/>
  <c r="I4" i="9" s="1"/>
  <c r="J4" i="9" s="1"/>
  <c r="H3" i="9"/>
  <c r="I3" i="9" s="1"/>
  <c r="J3" i="9" s="1"/>
  <c r="J10" i="9" l="1"/>
  <c r="J17" i="9"/>
  <c r="H35" i="2" l="1"/>
  <c r="H36" i="2"/>
  <c r="H37" i="2"/>
  <c r="H38" i="2"/>
  <c r="H39" i="2"/>
  <c r="H34" i="2"/>
  <c r="D36" i="2"/>
  <c r="D22" i="2"/>
  <c r="D21" i="2"/>
  <c r="I21" i="2" s="1"/>
  <c r="J21" i="2" s="1"/>
  <c r="D19" i="2"/>
  <c r="D18" i="2"/>
  <c r="D17" i="2"/>
  <c r="D16" i="2"/>
  <c r="D13" i="2"/>
  <c r="D12" i="2"/>
  <c r="D9" i="2"/>
  <c r="D7" i="2"/>
  <c r="D6" i="2"/>
  <c r="D5" i="2"/>
  <c r="D4" i="2"/>
  <c r="D3" i="2"/>
  <c r="J5" i="2"/>
  <c r="J8" i="2"/>
  <c r="J10" i="2"/>
  <c r="J11" i="2"/>
  <c r="J12" i="2"/>
  <c r="J14" i="2"/>
  <c r="J15" i="2"/>
  <c r="J17" i="2"/>
  <c r="J18" i="2"/>
  <c r="J20" i="2"/>
  <c r="J23" i="2"/>
  <c r="J24" i="2"/>
  <c r="J25" i="2"/>
  <c r="J26" i="2"/>
  <c r="J27" i="2"/>
  <c r="J28" i="2"/>
  <c r="J29" i="2"/>
  <c r="J30" i="2"/>
  <c r="I4" i="2"/>
  <c r="J4" i="2" s="1"/>
  <c r="I5" i="2"/>
  <c r="I6" i="2"/>
  <c r="J6" i="2" s="1"/>
  <c r="I7" i="2"/>
  <c r="J7" i="2" s="1"/>
  <c r="I8" i="2"/>
  <c r="I9" i="2"/>
  <c r="J9" i="2" s="1"/>
  <c r="I10" i="2"/>
  <c r="I11" i="2"/>
  <c r="I12" i="2"/>
  <c r="I13" i="2"/>
  <c r="J13" i="2" s="1"/>
  <c r="I14" i="2"/>
  <c r="I15" i="2"/>
  <c r="I16" i="2"/>
  <c r="J16" i="2" s="1"/>
  <c r="I17" i="2"/>
  <c r="I18" i="2"/>
  <c r="I19" i="2"/>
  <c r="J19" i="2" s="1"/>
  <c r="I20" i="2"/>
  <c r="I22" i="2"/>
  <c r="J22" i="2" s="1"/>
  <c r="I23" i="2"/>
  <c r="I24" i="2"/>
  <c r="I25" i="2"/>
  <c r="I26" i="2"/>
  <c r="I27" i="2"/>
  <c r="I28" i="2"/>
  <c r="I29" i="2"/>
  <c r="I30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" i="2"/>
  <c r="J15" i="8"/>
  <c r="I13" i="8"/>
  <c r="J13" i="8" s="1"/>
  <c r="I9" i="8"/>
  <c r="J9" i="8" s="1"/>
  <c r="I8" i="8"/>
  <c r="J8" i="8" s="1"/>
  <c r="I7" i="8"/>
  <c r="J7" i="8" s="1"/>
  <c r="I6" i="8"/>
  <c r="J6" i="8" s="1"/>
  <c r="I5" i="8"/>
  <c r="J5" i="8" s="1"/>
  <c r="I4" i="8"/>
  <c r="J4" i="8" s="1"/>
  <c r="I3" i="8"/>
  <c r="J3" i="8" s="1"/>
  <c r="J19" i="8" l="1"/>
  <c r="E4" i="7" s="1"/>
  <c r="J10" i="8"/>
  <c r="J11" i="8" s="1"/>
  <c r="E2" i="7" s="1"/>
  <c r="I36" i="2"/>
  <c r="J36" i="2" s="1"/>
  <c r="I37" i="2"/>
  <c r="J37" i="2" s="1"/>
  <c r="I38" i="2"/>
  <c r="J38" i="2" s="1"/>
  <c r="I39" i="2"/>
  <c r="J39" i="2" s="1"/>
  <c r="I3" i="2"/>
  <c r="J3" i="2" s="1"/>
  <c r="D35" i="2" l="1"/>
  <c r="I35" i="2" s="1"/>
  <c r="J35" i="2" s="1"/>
  <c r="D34" i="2"/>
  <c r="I34" i="2" s="1"/>
  <c r="J34" i="2" s="1"/>
  <c r="J40" i="2" l="1"/>
  <c r="J31" i="2"/>
  <c r="J32" i="2" s="1"/>
  <c r="D2" i="7" s="1"/>
  <c r="J41" i="2" l="1"/>
  <c r="D4" i="7" s="1"/>
</calcChain>
</file>

<file path=xl/sharedStrings.xml><?xml version="1.0" encoding="utf-8"?>
<sst xmlns="http://schemas.openxmlformats.org/spreadsheetml/2006/main" count="220" uniqueCount="150">
  <si>
    <t>Item</t>
  </si>
  <si>
    <t>Especificações</t>
  </si>
  <si>
    <t>DISTRIBUIÇÃO</t>
  </si>
  <si>
    <t>QTDE ANUAL (A)</t>
  </si>
  <si>
    <t>Preço 1</t>
  </si>
  <si>
    <t>Preço 2</t>
  </si>
  <si>
    <t>Preço 3</t>
  </si>
  <si>
    <t>Menor preço (B)</t>
  </si>
  <si>
    <t>Custo Anual (C=A*B)</t>
  </si>
  <si>
    <t>Custo Mensal (D=C/12)</t>
  </si>
  <si>
    <t>UNIFORME (COPEIRO)</t>
  </si>
  <si>
    <t>Calça social com dois bolsos, em tecido com elastano, na cor preta e com costura reforçada</t>
  </si>
  <si>
    <t>4 peças por semestre</t>
  </si>
  <si>
    <t>Camiseta gola polo com manga curta, em algodão, cor branca sem transparência, contendo a logomarca da contratada bordada em tamanho discreto</t>
  </si>
  <si>
    <t>5 peças por semestre</t>
  </si>
  <si>
    <t>Camiseta manga longa segunda pele térmica, gola careca, poliéster, na cor branca</t>
  </si>
  <si>
    <t>2 peças por semestre</t>
  </si>
  <si>
    <t>Touca copa/cozinha em redinha com aba, na cor preta</t>
  </si>
  <si>
    <t>Avental em tecido na cor preta, com bolso frontal, com tira no pescoço e nas laterais para amarrar</t>
  </si>
  <si>
    <t>3 peças por semestre</t>
  </si>
  <si>
    <t>Sapatilha lisa, na cor preta, antiderrapante e macia</t>
  </si>
  <si>
    <t>3 pares por semestre</t>
  </si>
  <si>
    <t>Kit com 6 pares de meias, em poliamida, na cor preta</t>
  </si>
  <si>
    <t>1 kit por semestre</t>
  </si>
  <si>
    <t>TOTAL MENSAL POR POSTO</t>
  </si>
  <si>
    <t>UNIFORME (ENCARREGADO)</t>
  </si>
  <si>
    <t>Terno em microfibra poliéster, cor preta, com costura reforçada e contendo a logomarca da contratada bordada em tamanho discreto</t>
  </si>
  <si>
    <t>Camisa social de manga curta, sem transparência, na cor cinza, contendo a logomarca da contratada bordada em tamanho discreto</t>
  </si>
  <si>
    <t>Par de sapatos social na cor preta, antiderrapante e macio</t>
  </si>
  <si>
    <t>Cinto de couro na cor preta</t>
  </si>
  <si>
    <t>UNIFORME (GARÇOM)</t>
  </si>
  <si>
    <t>Camisa social de manga longa na cor branca sem transparência</t>
  </si>
  <si>
    <t>Gravata modelo “borboleta” com fecho e regulagem na cor preta</t>
  </si>
  <si>
    <t>Presilha com laço, em tecido e rede, na cor preta, para prender o cabelo</t>
  </si>
  <si>
    <t>QTDE ANUAL</t>
  </si>
  <si>
    <t>Menor preço</t>
  </si>
  <si>
    <t>Custo Anual</t>
  </si>
  <si>
    <t>Custo Mensal</t>
  </si>
  <si>
    <t>MATERIAIS – COPEIRO</t>
  </si>
  <si>
    <t>Açúcar tipo cristal branco, de 1ª qualidade, composição de origem vegetal, sacarose de cana de açúcar; empacotado automaticamente em embalagens individuais, acondicionado em fardos ou em caixas, livre de fermentação, isento de matéria terrosa, de parasitas e de detritos animais ou vegetais, com data de validade e lote do produto informados na embalagem. Prazo de validade superior a 10 (dez) meses, a contar do recebimento.  </t>
  </si>
  <si>
    <t>60 pacotes de 2 kg por mês</t>
  </si>
  <si>
    <t>Adoçante líquido, tipo dietético, 100%, Sucralose ou composto de Sucralose com adição de Acessulfame de Potássio ou Sorbitol. Acondicionado em frascos plásticos de no mínimo 75 ml, com bico dosador, prazo de validade superior a 10 (dez) meses, a contar do recebimento. Referência: Linea Sucralose, Gold Sucralose ou de qualidade equivalente ou superior.</t>
  </si>
  <si>
    <t>15 unidades por trimestre</t>
  </si>
  <si>
    <t>Água sanitária (sódio e água na proporção de 2% a 2,5% de hipoclorito de sódio) </t>
  </si>
  <si>
    <t>12 litros por mês</t>
  </si>
  <si>
    <t>Álcool etílico líquido hidratado 70% INPM</t>
  </si>
  <si>
    <t>36 frascos de 1 litro por mês</t>
  </si>
  <si>
    <t>Café em pó homogêneo, torrado e moído, TIPO SUPERIOR, sabor predominantemente arábico, com, no máximo, 20% de grãos tipo Conilon/Robusta. Embalagem: pacotes de 500g, tipo vácuo, contendo na embalagem a identificação do produto, a marca do fabricante, a data de fabricação, o prazo de validade não inferior a 10 (dez) meses contados da data de recebimento. Características químicas (exigidas para cada 100g): umidade máxima 5,0%, resíduo mineral fixo máximo 5,0%, resíduo mineral fixo, insolúvel em ácido clorídrico a 10% máximo 1,0%, cafeína mínimo 0,7%, extrato aquoso mínimo 25,0%, extrato etéreo mínimo 8,0%, características sensoriais: aroma característico do produto, acidez baixa a moderada, amargor moderado, sabor característico e equilibrado, livre de sabor fermentado, mofado e de terra, adstringência baixa, corpo razoavelmente encorpado. Acondicionado em embalagem a vácuo puro, 500g.</t>
  </si>
  <si>
    <t>250 pacotes de 500 gramas por mês</t>
  </si>
  <si>
    <t>Coador de pano p/ cafeteira industrial compatível com as máquinas previstas neste termo de referência</t>
  </si>
  <si>
    <t xml:space="preserve"> 45 unidades por ano</t>
  </si>
  <si>
    <t>Detergente neutro, para lavagem de louças</t>
  </si>
  <si>
    <t>48 frascos de 500 ml por mês</t>
  </si>
  <si>
    <t>Escova de limpeza de cantos</t>
  </si>
  <si>
    <t>6 unidades por ano</t>
  </si>
  <si>
    <t>Escova de plástico para lavar roupa, multiuso e oval. </t>
  </si>
  <si>
    <t>Esponja dupla face para lavagem de louças e utensílios de cozinha – tamanho aproximado 75X22x110 mm </t>
  </si>
  <si>
    <t>20 pacotes com 4 unidades por mês</t>
  </si>
  <si>
    <t>Flanela de algodão na cor branca – de aprox. 35 x 55 cm </t>
  </si>
  <si>
    <t>24 unidades por mês</t>
  </si>
  <si>
    <t>Garrafa termica em inox - capacidade 1 litro</t>
  </si>
  <si>
    <t>25 unidades por ano</t>
  </si>
  <si>
    <t>Garrafa térmica em inox - capacidade 1,8 litros</t>
  </si>
  <si>
    <t>20 unidades por ano</t>
  </si>
  <si>
    <t>Lã de aço</t>
  </si>
  <si>
    <t>4 pacotes com 8 unidades por mês</t>
  </si>
  <si>
    <t>Limpa alumínio</t>
  </si>
  <si>
    <t>6 frascos de 500 ml por semestre</t>
  </si>
  <si>
    <t>Limpador multiuso líquido</t>
  </si>
  <si>
    <t>12 frascos de 500 ml por mês</t>
  </si>
  <si>
    <t>Luva de borracha multiuso forrada, com acabamento antiderrapante e cano médio. (pacote com 1 par)</t>
  </si>
  <si>
    <t>6 pacotes por trimestre</t>
  </si>
  <si>
    <t>Pá de lixo em polipropileno com escova de cerdas em PVC </t>
  </si>
  <si>
    <t>Pano de prato de tecido, 100% algodão branco – tamanho aproximado 42X70 cm </t>
  </si>
  <si>
    <t>Pulverizador plástico multiuso, capacidade aproximada de 500ml, com funções off, spray e jato contínuo.</t>
  </si>
  <si>
    <t>6 unidades por semestre</t>
  </si>
  <si>
    <t>Rodo médio com cabo em madeira – aprox. 120x40cm  </t>
  </si>
  <si>
    <t>8 unidades por ano</t>
  </si>
  <si>
    <t>Rodo para pia com cabo reforçado em polipropileno – aprox. 14 cm  </t>
  </si>
  <si>
    <t>12 unidades por semestre</t>
  </si>
  <si>
    <t>Sabão em barra neutro</t>
  </si>
  <si>
    <t>2 pacotes com 5 unidades de 200g cada, por semestre</t>
  </si>
  <si>
    <t>Sabão em pó</t>
  </si>
  <si>
    <t>10 pacotes de 1 kg por semestre</t>
  </si>
  <si>
    <t>Saco alvejado – tamanho aproximado 40X68cm </t>
  </si>
  <si>
    <t>1 pacote com 12 unidades por mês</t>
  </si>
  <si>
    <t>Saco plástico para lixo reforçado na cor preta – 100 Litros</t>
  </si>
  <si>
    <t>1 pacote com 100 unidades por mês</t>
  </si>
  <si>
    <t>Suporte (organizador) com separações internas que indicam a colocação da esponja, barra de sabão e detergente líquido; fabricado em material plástico atóxico e resistente. Dimensões aprox.:  3,5x25,4cm . O suporte deve ser sem  orifícios para evitar escorrimento de sabão, mantendo a pia seca.</t>
  </si>
  <si>
    <t>12 unidades por ano</t>
  </si>
  <si>
    <t>Vassoura de pelo sintético e cabo em madeira – aprox. 120X40cm</t>
  </si>
  <si>
    <t>TOTAL MENSAL GERAL</t>
  </si>
  <si>
    <t>TOTAL MENSAL POR POSTO (4 postos)</t>
  </si>
  <si>
    <t>MATERIAIS – GARÇOM</t>
  </si>
  <si>
    <t>Copo descartável biodegradável, polipropileno “PP”, nas cores branca ou transparente, com capacidade de 200 ml; para uso de bebidas quentes ou frias.</t>
  </si>
  <si>
    <t>125 pacotes com 100 unidades por mês</t>
  </si>
  <si>
    <t>Copo descartável biodegradável, polipropileno “PP”, nas cores branca ou transparente, com capacidade de 50 ml; para uso de bebida quente.</t>
  </si>
  <si>
    <t>50 pacotes com 100 unidades por mês</t>
  </si>
  <si>
    <t>Guardanapo de papel branco, folha dupla, medindo aproximadamente 24cm x 24cm, com boa capacidade de absorção, sem furos, materiais estranhos ou sujidades.</t>
  </si>
  <si>
    <t>20 pacotes com 50 unidades por mês</t>
  </si>
  <si>
    <t>Toalha plástica em PVC para Bandeja de 30 cm de diâmetro </t>
  </si>
  <si>
    <t>30 unidades por ano</t>
  </si>
  <si>
    <t>Toalha plástica em PVC para Bandeja de 45 cm de diâmetro </t>
  </si>
  <si>
    <t>36 unidades por ano</t>
  </si>
  <si>
    <t>Toalha plástica em PVC para carrinho de copeiragem. Tamanho aproximado 100cm x 60cm.</t>
  </si>
  <si>
    <t>24 unidades por ano</t>
  </si>
  <si>
    <t>Açucareiro com colher
Material (pote, tampa e colher): aço inoxidável
Capacidade aproximada: 300 ml
Dimensões aproximadas: 11 x 7,5 cm
Características adicionais: com tampa e entrada para colher</t>
  </si>
  <si>
    <t>5 unidades por ano</t>
  </si>
  <si>
    <t>Colher grande, lisa, fabricada em aço inoxidável; resistente. Dimensões aproximadas: 33 a 35 cm de comprimento; 7 a 8 cm de largura; Tipo "colher para arroz".</t>
  </si>
  <si>
    <t>3 unidades por ano</t>
  </si>
  <si>
    <t>Funil fabricado em material plástico, atóxico e resistente; Capacidade aproximada de 1,5 litros. Observação: utilizado para abastecimento da cafeteira industrial prevista neste termo de referência.</t>
  </si>
  <si>
    <t>Porta mantimento, com tampa,  para guardar café e açúcar; capacidade de 5 litros. Material: plástico; característias: atóxico  e resistente.</t>
  </si>
  <si>
    <t>Balde plástico, capacidade de 15 litros </t>
  </si>
  <si>
    <t>Porta sabão em pó - Composição: Polipropileno e Polietileno - Dimensões: 21,5cm x 9cm x 21cm (aproximadamente) - Capacidade: 2,35 litros - Ideal para armazenar 1kg de sabão em pó</t>
  </si>
  <si>
    <t>500 unidades por ano</t>
  </si>
  <si>
    <t>Xícara para chá com pires empilháveis, em porcelana e com capacidade aproximada de 200ml. Observação: manter o padrão dos materiais utilizados nas copas do CNMP (Marca: Oxford Porcelanas).</t>
  </si>
  <si>
    <t>100 unidades por ano</t>
  </si>
  <si>
    <t>Xícara para café com pires empilháveis, em porcelana e com capacidade aproximada de 75ml. Observação: manter o padrão dos materiais utilizados nas copas do CNMP (Marca: Oxford Porcelanas).</t>
  </si>
  <si>
    <t>Escada de 3 degraus fabricada em alumínio; fabricadas segundo os critérios da ABNT. Leves, dobráveis e fáceis de guardar. Peso aprox. suportado: 120 kg. Peso aprox. do produto: 2,334 kg. Altura da escada aberta até o último degrau, aproximadamente, 65 cm</t>
  </si>
  <si>
    <t xml:space="preserve">Bule, fabricado em aço inoxidável; sem bordas cortantes; com capacidade de 600 ml; resistente a alta temperatura da bebida; com tampa protetiva; com alça fabricada no mesmo material e fixa ao bule; preferencialmente com bico anatômico apropriado para servir a bebida. </t>
  </si>
  <si>
    <t xml:space="preserve">Porta-guardanapos de mesa, tipo paralelo, sem borda cortante, acabamento quadrado ou redondo, totalmente fabricada em aço inoxidável, corpo sem emendas, medindo aproximadamente 12 cm X 3 cm X 8,5 cm (Comprimento X Largura X Altura). Espessura mínima da chapa de 1 mm. </t>
  </si>
  <si>
    <t>Unidade de Medida</t>
  </si>
  <si>
    <t>QTDE</t>
  </si>
  <si>
    <t>Custo total</t>
  </si>
  <si>
    <t>Taxa anual de depreciação</t>
  </si>
  <si>
    <t>EQUIPAMENTOS - COPEIRO</t>
  </si>
  <si>
    <t>Armário em aço inoxidável escovado (liga AISI 304) - resistente a corrosões; com duas portas, pés com sapatas plásticas protetoras, 4 prateleiras, com puxadores e sistema de trancamento por meio de chave. Dimensões: 2,00m x 0,9m x 0,4m (Altura x Largura x Profundidade).</t>
  </si>
  <si>
    <t>Unidade</t>
  </si>
  <si>
    <t>Máquina de café industrial, em formato retangular, inclusive com aros para fixação do coador, com 2 (dois) depósitos, tendo cada um com capacidade mínima de 5 (cinco) litros, com, no mínimo, 3 (três) torneiras de saída. com controle termostático de temperatura. Resistência de imersão em aço inox blindado; Dispositivos (visores) para verificação do nível de água; voltagem: 220volts; potência: mínima de 1300W; certificação do INMETRO. Dimensões aproximadas (mm): 450X475X300 (A x L x P). Marca de referência: Cafeteira Conjugada 10 Litros Monarcha M52dc Elétrica</t>
  </si>
  <si>
    <t>EQUIPAMENTOS - GARÇOM</t>
  </si>
  <si>
    <t>Carrinho auxiliar para transporte de utensílios; em estrutura de tubo de aço inox redondo; com alça para manuseio do tipo tubular; com 03 prateleiras em aço inox em chapa lisa e sem proteção nas laterais do carrinho; rodízios giratórios, com sistema de freios em diagonal, fabricada em material macio (para diminuição de ruído no piso). Dimensões aprox.:  94x90x58 cm (AxCxL). Capacidade para suportar 70 quilogramas, no mínimo. </t>
  </si>
  <si>
    <t>EQUIPAMENTOS - ENCARREGADO</t>
  </si>
  <si>
    <t>Rádio digital bidirecional que funciona em 900 MHz. Visor colorido com gráfico completo e menu de navegação intuitivo que ajuda a localizar rapidamente todas as funções do rádio.  Deve oferecer opções flexíveis de comunicação, incluindo “chamada digital um para um” e “chamada digital um para vários”. Deve proporcionar um excelente nível de cobertura entre os andares e subsolo do prédio (Superior a 8 andares), bateria de longa duração (superior a 16 horas), carregador de mesa e qualidade de áudio digital; isto é, áudio forte em qualquer parte. Padrões de IP – IP54. Observação: o rádio deverá possuir compatibilidade de pareamento e comunicação com o modelo utilizado pela fiscalização (Motorola DRT 620). A empresa é inteiramente responsável por efetuar as configurações para possibilitar o pareamento com os rádios da fiscalização contratual</t>
  </si>
  <si>
    <t>TOTAL MENSAL POR POSTO (1 posto)</t>
  </si>
  <si>
    <t>EQUIPAMENTOS - COPEIRO, GARÇOM E ENCARREGADO</t>
  </si>
  <si>
    <t>Armário roupeiro com 8 portas grandes fabricado em aço inoxidável, na cor cinza, pés com sapatas plásticas protetoras, com pitão para cadeado. Dimensões aproximadas: Altura: 1,96m; Largura: 1,23m; Profundidade: 0,36m.</t>
  </si>
  <si>
    <t>Categoria profissional</t>
  </si>
  <si>
    <t>Uniforme</t>
  </si>
  <si>
    <t>Materiais (insumos)</t>
  </si>
  <si>
    <t>Materiais (duráveis)</t>
  </si>
  <si>
    <t>Equipamento</t>
  </si>
  <si>
    <t>Copeiro</t>
  </si>
  <si>
    <t>Encarregado</t>
  </si>
  <si>
    <t>Garçom</t>
  </si>
  <si>
    <t>TOTAL MENSAL POR POSTO (8 postos)</t>
  </si>
  <si>
    <t>TOTAL MENSAL GERAL:</t>
  </si>
  <si>
    <t>TOTAL MENSAL POR POSTO (8 postos):</t>
  </si>
  <si>
    <t>TOTAL MENSAL POR POSTO (4 postos):</t>
  </si>
  <si>
    <t>TOTAL MENSAL POR POSTO (13 postos)</t>
  </si>
  <si>
    <t>Copo liso reto de vidro 300 ml, para água, transparente, cilíndrico, fundo reforçado. Observação: manter o padrão dos materiais utilizados nas copas do CNMP (Marca: Nadir).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</si>
</sst>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(&quot;$&quot;* #,##0.00_);_(&quot;$&quot;* \(#,##0.00\);_(&quot;$&quot;* &quot;-&quot;??_);_(@_)"/>
    <numFmt numFmtId="165" formatCode="_-[$R$-416]\ * #,##0.00_-;\-[$R$-416]\ * #,##0.00_-;_-[$R$-416]\ * &quot;-&quot;??_-;_-@_-"/>
  </numFmts>
  <fonts count="9" x14ac:knownFonts="1">
    <font>
      <sz val="11"/>
      <color theme="1"/>
      <name val="Calibri"/>
      <family val="2"/>
      <scheme val="minor"/>
    </font>
    <font>
      <sz val="10"/>
      <name val="Calibri Light"/>
      <family val="2"/>
    </font>
    <font>
      <b/>
      <sz val="10"/>
      <name val="Calibri Light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5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5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/>
    </xf>
    <xf numFmtId="8" fontId="1" fillId="0" borderId="6" xfId="0" applyNumberFormat="1" applyFont="1" applyBorder="1" applyAlignment="1">
      <alignment horizontal="center" vertical="center"/>
    </xf>
    <xf numFmtId="8" fontId="2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8" fontId="1" fillId="0" borderId="6" xfId="0" applyNumberFormat="1" applyFont="1" applyBorder="1" applyAlignment="1">
      <alignment horizontal="center" vertical="center" wrapText="1"/>
    </xf>
    <xf numFmtId="8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8" fontId="4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8" fontId="1" fillId="0" borderId="7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8" fontId="1" fillId="0" borderId="1" xfId="0" applyNumberFormat="1" applyFont="1" applyBorder="1" applyAlignment="1">
      <alignment horizontal="center" vertical="center" wrapText="1"/>
    </xf>
    <xf numFmtId="8" fontId="4" fillId="0" borderId="4" xfId="0" applyNumberFormat="1" applyFont="1" applyBorder="1" applyAlignment="1">
      <alignment horizontal="center" vertical="center" wrapText="1"/>
    </xf>
    <xf numFmtId="9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8" fontId="4" fillId="0" borderId="1" xfId="0" applyNumberFormat="1" applyFont="1" applyBorder="1" applyAlignment="1">
      <alignment vertical="center" wrapText="1"/>
    </xf>
    <xf numFmtId="0" fontId="0" fillId="0" borderId="1" xfId="0" applyBorder="1"/>
    <xf numFmtId="165" fontId="0" fillId="0" borderId="1" xfId="0" applyNumberFormat="1" applyBorder="1"/>
    <xf numFmtId="0" fontId="8" fillId="3" borderId="1" xfId="0" applyFont="1" applyFill="1" applyBorder="1"/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8" fontId="4" fillId="5" borderId="1" xfId="0" applyNumberFormat="1" applyFont="1" applyFill="1" applyBorder="1" applyAlignment="1">
      <alignment horizontal="center" vertical="center" wrapText="1"/>
    </xf>
    <xf numFmtId="8" fontId="4" fillId="5" borderId="5" xfId="0" applyNumberFormat="1" applyFont="1" applyFill="1" applyBorder="1" applyAlignment="1">
      <alignment horizontal="center" vertical="center" wrapText="1"/>
    </xf>
    <xf numFmtId="8" fontId="3" fillId="5" borderId="5" xfId="0" applyNumberFormat="1" applyFont="1" applyFill="1" applyBorder="1" applyAlignment="1">
      <alignment horizontal="center" vertical="center" wrapText="1"/>
    </xf>
    <xf numFmtId="8" fontId="3" fillId="5" borderId="1" xfId="0" applyNumberFormat="1" applyFont="1" applyFill="1" applyBorder="1" applyAlignment="1">
      <alignment horizontal="center" vertical="center" wrapText="1"/>
    </xf>
    <xf numFmtId="8" fontId="4" fillId="0" borderId="1" xfId="0" applyNumberFormat="1" applyFont="1" applyFill="1" applyBorder="1" applyAlignment="1">
      <alignment horizontal="center" vertical="center" wrapText="1"/>
    </xf>
    <xf numFmtId="8" fontId="4" fillId="0" borderId="1" xfId="0" applyNumberFormat="1" applyFont="1" applyFill="1" applyBorder="1" applyAlignment="1">
      <alignment horizontal="center" vertical="center"/>
    </xf>
    <xf numFmtId="8" fontId="4" fillId="0" borderId="4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7" fillId="4" borderId="6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right" vertical="center"/>
    </xf>
    <xf numFmtId="0" fontId="3" fillId="5" borderId="3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/>
    </xf>
  </cellXfs>
  <cellStyles count="6">
    <cellStyle name="Moeda 2" xfId="4"/>
    <cellStyle name="Moeda 2 2" xfId="5"/>
    <cellStyle name="Moeda 3" xfId="3"/>
    <cellStyle name="Normal" xfId="0" builtinId="0"/>
    <cellStyle name="Normal 2" xfId="1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showGridLines="0" tabSelected="1" workbookViewId="0">
      <pane ySplit="1" topLeftCell="A2" activePane="bottomLeft" state="frozen"/>
      <selection pane="bottomLeft"/>
    </sheetView>
  </sheetViews>
  <sheetFormatPr defaultRowHeight="15" x14ac:dyDescent="0.25"/>
  <cols>
    <col min="2" max="2" width="28" customWidth="1"/>
    <col min="3" max="3" width="17.85546875" customWidth="1"/>
    <col min="9" max="11" width="12" customWidth="1"/>
  </cols>
  <sheetData>
    <row r="1" spans="1:11" ht="47.25" x14ac:dyDescent="0.25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</row>
    <row r="2" spans="1:11" ht="15" customHeight="1" x14ac:dyDescent="0.25">
      <c r="A2" s="41" t="s">
        <v>10</v>
      </c>
      <c r="B2" s="42"/>
      <c r="C2" s="42"/>
      <c r="D2" s="42"/>
      <c r="E2" s="42"/>
      <c r="F2" s="42"/>
      <c r="G2" s="42"/>
      <c r="H2" s="42"/>
      <c r="I2" s="42"/>
      <c r="J2" s="43"/>
    </row>
    <row r="3" spans="1:11" ht="38.25" x14ac:dyDescent="0.25">
      <c r="A3" s="1">
        <v>1</v>
      </c>
      <c r="B3" s="1" t="s">
        <v>11</v>
      </c>
      <c r="C3" s="1" t="s">
        <v>12</v>
      </c>
      <c r="D3" s="1">
        <v>8</v>
      </c>
      <c r="E3" s="2">
        <v>99.9</v>
      </c>
      <c r="F3" s="2">
        <v>79.989999999999995</v>
      </c>
      <c r="G3" s="2">
        <v>89</v>
      </c>
      <c r="H3" s="3">
        <f>SMALL(E3:G3,1)</f>
        <v>79.989999999999995</v>
      </c>
      <c r="I3" s="3">
        <f>D3*H3</f>
        <v>639.91999999999996</v>
      </c>
      <c r="J3" s="4">
        <f>I3/12</f>
        <v>53.326666666666661</v>
      </c>
      <c r="K3" s="17"/>
    </row>
    <row r="4" spans="1:11" ht="63.75" x14ac:dyDescent="0.25">
      <c r="A4" s="1">
        <v>2</v>
      </c>
      <c r="B4" s="1" t="s">
        <v>13</v>
      </c>
      <c r="C4" s="1" t="s">
        <v>14</v>
      </c>
      <c r="D4" s="1">
        <v>10</v>
      </c>
      <c r="E4" s="2">
        <v>54.99</v>
      </c>
      <c r="F4" s="2">
        <v>42.9</v>
      </c>
      <c r="G4" s="2">
        <v>39.99</v>
      </c>
      <c r="H4" s="3">
        <f>SMALL(E4:G4,1)</f>
        <v>39.99</v>
      </c>
      <c r="I4" s="3">
        <f>D4*H4</f>
        <v>399.90000000000003</v>
      </c>
      <c r="J4" s="4">
        <f>I4/12</f>
        <v>33.325000000000003</v>
      </c>
    </row>
    <row r="5" spans="1:11" ht="38.25" x14ac:dyDescent="0.25">
      <c r="A5" s="1">
        <v>3</v>
      </c>
      <c r="B5" s="1" t="s">
        <v>15</v>
      </c>
      <c r="C5" s="1" t="s">
        <v>16</v>
      </c>
      <c r="D5" s="1">
        <v>4</v>
      </c>
      <c r="E5" s="2">
        <v>36.450000000000003</v>
      </c>
      <c r="F5" s="2">
        <v>29.9</v>
      </c>
      <c r="G5" s="2">
        <v>39.9</v>
      </c>
      <c r="H5" s="3">
        <f t="shared" ref="H5:H9" si="0">SMALL(E5:G5,1)</f>
        <v>29.9</v>
      </c>
      <c r="I5" s="3">
        <f t="shared" ref="I5:I9" si="1">D5*H5</f>
        <v>119.6</v>
      </c>
      <c r="J5" s="4">
        <f t="shared" ref="J5:J9" si="2">I5/12</f>
        <v>9.9666666666666668</v>
      </c>
    </row>
    <row r="6" spans="1:11" ht="25.5" x14ac:dyDescent="0.25">
      <c r="A6" s="1">
        <v>4</v>
      </c>
      <c r="B6" s="1" t="s">
        <v>17</v>
      </c>
      <c r="C6" s="1" t="s">
        <v>12</v>
      </c>
      <c r="D6" s="1">
        <v>8</v>
      </c>
      <c r="E6" s="2">
        <v>22.8</v>
      </c>
      <c r="F6" s="2">
        <v>15</v>
      </c>
      <c r="G6" s="2">
        <v>11.44</v>
      </c>
      <c r="H6" s="3">
        <f t="shared" si="0"/>
        <v>11.44</v>
      </c>
      <c r="I6" s="3">
        <f t="shared" si="1"/>
        <v>91.52</v>
      </c>
      <c r="J6" s="4">
        <f t="shared" si="2"/>
        <v>7.626666666666666</v>
      </c>
    </row>
    <row r="7" spans="1:11" ht="38.25" x14ac:dyDescent="0.25">
      <c r="A7" s="1">
        <v>5</v>
      </c>
      <c r="B7" s="1" t="s">
        <v>18</v>
      </c>
      <c r="C7" s="1" t="s">
        <v>19</v>
      </c>
      <c r="D7" s="1">
        <v>6</v>
      </c>
      <c r="E7" s="2">
        <v>10.199999999999999</v>
      </c>
      <c r="F7" s="2">
        <v>12.99</v>
      </c>
      <c r="G7" s="2">
        <v>35.5</v>
      </c>
      <c r="H7" s="3">
        <f t="shared" si="0"/>
        <v>10.199999999999999</v>
      </c>
      <c r="I7" s="3">
        <f t="shared" si="1"/>
        <v>61.199999999999996</v>
      </c>
      <c r="J7" s="4">
        <f t="shared" si="2"/>
        <v>5.0999999999999996</v>
      </c>
    </row>
    <row r="8" spans="1:11" ht="25.5" x14ac:dyDescent="0.25">
      <c r="A8" s="1">
        <v>6</v>
      </c>
      <c r="B8" s="1" t="s">
        <v>20</v>
      </c>
      <c r="C8" s="1" t="s">
        <v>21</v>
      </c>
      <c r="D8" s="1">
        <v>6</v>
      </c>
      <c r="E8" s="2">
        <v>52.49</v>
      </c>
      <c r="F8" s="2">
        <v>58.9</v>
      </c>
      <c r="G8" s="2">
        <v>59.99</v>
      </c>
      <c r="H8" s="3">
        <f t="shared" si="0"/>
        <v>52.49</v>
      </c>
      <c r="I8" s="3">
        <f t="shared" si="1"/>
        <v>314.94</v>
      </c>
      <c r="J8" s="4">
        <f t="shared" si="2"/>
        <v>26.245000000000001</v>
      </c>
    </row>
    <row r="9" spans="1:11" ht="25.5" x14ac:dyDescent="0.25">
      <c r="A9" s="1">
        <v>7</v>
      </c>
      <c r="B9" s="1" t="s">
        <v>22</v>
      </c>
      <c r="C9" s="1" t="s">
        <v>23</v>
      </c>
      <c r="D9" s="1">
        <v>2</v>
      </c>
      <c r="E9" s="2">
        <v>35.99</v>
      </c>
      <c r="F9" s="2">
        <v>38.5</v>
      </c>
      <c r="G9" s="2">
        <v>39.9</v>
      </c>
      <c r="H9" s="3">
        <f t="shared" si="0"/>
        <v>35.99</v>
      </c>
      <c r="I9" s="3">
        <f t="shared" si="1"/>
        <v>71.98</v>
      </c>
      <c r="J9" s="4">
        <f t="shared" si="2"/>
        <v>5.998333333333334</v>
      </c>
    </row>
    <row r="10" spans="1:11" x14ac:dyDescent="0.25">
      <c r="A10" s="38" t="s">
        <v>24</v>
      </c>
      <c r="B10" s="39"/>
      <c r="C10" s="39"/>
      <c r="D10" s="39"/>
      <c r="E10" s="39"/>
      <c r="F10" s="39"/>
      <c r="G10" s="39"/>
      <c r="H10" s="39"/>
      <c r="I10" s="40"/>
      <c r="J10" s="5">
        <f>SUM(J3:J9)</f>
        <v>141.58833333333334</v>
      </c>
    </row>
    <row r="11" spans="1:11" ht="15" customHeight="1" x14ac:dyDescent="0.25">
      <c r="A11" s="41" t="s">
        <v>25</v>
      </c>
      <c r="B11" s="42"/>
      <c r="C11" s="42"/>
      <c r="D11" s="42"/>
      <c r="E11" s="42"/>
      <c r="F11" s="42"/>
      <c r="G11" s="42"/>
      <c r="H11" s="42"/>
      <c r="I11" s="42"/>
      <c r="J11" s="43"/>
    </row>
    <row r="12" spans="1:11" ht="63.75" x14ac:dyDescent="0.25">
      <c r="A12" s="1">
        <v>1</v>
      </c>
      <c r="B12" s="6" t="s">
        <v>26</v>
      </c>
      <c r="C12" s="6" t="s">
        <v>19</v>
      </c>
      <c r="D12" s="6">
        <v>6</v>
      </c>
      <c r="E12" s="7">
        <v>299</v>
      </c>
      <c r="F12" s="7">
        <v>189.9</v>
      </c>
      <c r="G12" s="7">
        <v>189</v>
      </c>
      <c r="H12" s="3">
        <f>SMALL(E12:G12,1)</f>
        <v>189</v>
      </c>
      <c r="I12" s="3">
        <f>D12*H12</f>
        <v>1134</v>
      </c>
      <c r="J12" s="4">
        <f>I12/12</f>
        <v>94.5</v>
      </c>
    </row>
    <row r="13" spans="1:11" ht="63.75" x14ac:dyDescent="0.25">
      <c r="A13" s="1">
        <v>2</v>
      </c>
      <c r="B13" s="1" t="s">
        <v>27</v>
      </c>
      <c r="C13" s="1" t="s">
        <v>14</v>
      </c>
      <c r="D13" s="1">
        <v>10</v>
      </c>
      <c r="E13" s="2">
        <v>45.9</v>
      </c>
      <c r="F13" s="2">
        <v>58.5</v>
      </c>
      <c r="G13" s="2">
        <v>40</v>
      </c>
      <c r="H13" s="3">
        <f t="shared" ref="H13:H16" si="3">SMALL(E13:G13,1)</f>
        <v>40</v>
      </c>
      <c r="I13" s="3">
        <f t="shared" ref="I13:I16" si="4">D13*H13</f>
        <v>400</v>
      </c>
      <c r="J13" s="4">
        <f t="shared" ref="J13:J16" si="5">I13/12</f>
        <v>33.333333333333336</v>
      </c>
    </row>
    <row r="14" spans="1:11" ht="25.5" x14ac:dyDescent="0.25">
      <c r="A14" s="1">
        <v>3</v>
      </c>
      <c r="B14" s="1" t="s">
        <v>28</v>
      </c>
      <c r="C14" s="1" t="s">
        <v>21</v>
      </c>
      <c r="D14" s="1">
        <v>6</v>
      </c>
      <c r="E14" s="2">
        <v>96</v>
      </c>
      <c r="F14" s="2">
        <v>130.24</v>
      </c>
      <c r="G14" s="2">
        <v>85</v>
      </c>
      <c r="H14" s="3">
        <f t="shared" si="3"/>
        <v>85</v>
      </c>
      <c r="I14" s="3">
        <f t="shared" si="4"/>
        <v>510</v>
      </c>
      <c r="J14" s="4">
        <f t="shared" si="5"/>
        <v>42.5</v>
      </c>
    </row>
    <row r="15" spans="1:11" ht="25.5" x14ac:dyDescent="0.25">
      <c r="A15" s="1">
        <v>4</v>
      </c>
      <c r="B15" s="1" t="s">
        <v>22</v>
      </c>
      <c r="C15" s="1" t="s">
        <v>23</v>
      </c>
      <c r="D15" s="1">
        <v>2</v>
      </c>
      <c r="E15" s="2">
        <v>35.99</v>
      </c>
      <c r="F15" s="2">
        <v>38.5</v>
      </c>
      <c r="G15" s="2">
        <v>39.9</v>
      </c>
      <c r="H15" s="3">
        <f t="shared" si="3"/>
        <v>35.99</v>
      </c>
      <c r="I15" s="3">
        <f t="shared" si="4"/>
        <v>71.98</v>
      </c>
      <c r="J15" s="4">
        <f t="shared" si="5"/>
        <v>5.998333333333334</v>
      </c>
    </row>
    <row r="16" spans="1:11" x14ac:dyDescent="0.25">
      <c r="A16" s="1">
        <v>5</v>
      </c>
      <c r="B16" s="1" t="s">
        <v>29</v>
      </c>
      <c r="C16" s="1" t="s">
        <v>16</v>
      </c>
      <c r="D16" s="1">
        <v>4</v>
      </c>
      <c r="E16" s="2">
        <v>29.9</v>
      </c>
      <c r="F16" s="2">
        <v>29.99</v>
      </c>
      <c r="G16" s="2">
        <v>34</v>
      </c>
      <c r="H16" s="3">
        <f t="shared" si="3"/>
        <v>29.9</v>
      </c>
      <c r="I16" s="3">
        <f t="shared" si="4"/>
        <v>119.6</v>
      </c>
      <c r="J16" s="4">
        <f t="shared" si="5"/>
        <v>9.9666666666666668</v>
      </c>
    </row>
    <row r="17" spans="1:10" x14ac:dyDescent="0.25">
      <c r="A17" s="38" t="s">
        <v>24</v>
      </c>
      <c r="B17" s="39"/>
      <c r="C17" s="39"/>
      <c r="D17" s="39"/>
      <c r="E17" s="39"/>
      <c r="F17" s="39"/>
      <c r="G17" s="39"/>
      <c r="H17" s="39"/>
      <c r="I17" s="40"/>
      <c r="J17" s="5">
        <f>SUM(J12:J16)</f>
        <v>186.29833333333335</v>
      </c>
    </row>
    <row r="18" spans="1:10" ht="15.75" x14ac:dyDescent="0.25">
      <c r="A18" s="41" t="s">
        <v>30</v>
      </c>
      <c r="B18" s="42"/>
      <c r="C18" s="42"/>
      <c r="D18" s="42"/>
      <c r="E18" s="42"/>
      <c r="F18" s="42"/>
      <c r="G18" s="42"/>
      <c r="H18" s="42"/>
      <c r="I18" s="42"/>
      <c r="J18" s="43"/>
    </row>
    <row r="19" spans="1:10" ht="63.75" x14ac:dyDescent="0.25">
      <c r="A19" s="1">
        <v>1</v>
      </c>
      <c r="B19" s="6" t="s">
        <v>26</v>
      </c>
      <c r="C19" s="6" t="s">
        <v>12</v>
      </c>
      <c r="D19" s="6">
        <v>8</v>
      </c>
      <c r="E19" s="7">
        <v>299</v>
      </c>
      <c r="F19" s="7">
        <v>189.9</v>
      </c>
      <c r="G19" s="7">
        <v>189</v>
      </c>
      <c r="H19" s="3">
        <f t="shared" ref="H19:H25" si="6">SMALL(E19:G19,1)</f>
        <v>189</v>
      </c>
      <c r="I19" s="3">
        <f t="shared" ref="I19:I25" si="7">D19*H19</f>
        <v>1512</v>
      </c>
      <c r="J19" s="4">
        <f>I19/12</f>
        <v>126</v>
      </c>
    </row>
    <row r="20" spans="1:10" ht="25.5" x14ac:dyDescent="0.25">
      <c r="A20" s="1">
        <v>2</v>
      </c>
      <c r="B20" s="1" t="s">
        <v>31</v>
      </c>
      <c r="C20" s="1" t="s">
        <v>14</v>
      </c>
      <c r="D20" s="1">
        <v>10</v>
      </c>
      <c r="E20" s="2">
        <v>59.99</v>
      </c>
      <c r="F20" s="2">
        <v>94.4</v>
      </c>
      <c r="G20" s="2">
        <v>95</v>
      </c>
      <c r="H20" s="3">
        <f t="shared" si="6"/>
        <v>59.99</v>
      </c>
      <c r="I20" s="3">
        <f t="shared" si="7"/>
        <v>599.9</v>
      </c>
      <c r="J20" s="4">
        <f t="shared" ref="J20:J24" si="8">I20/12</f>
        <v>49.991666666666667</v>
      </c>
    </row>
    <row r="21" spans="1:10" ht="25.5" x14ac:dyDescent="0.25">
      <c r="A21" s="1">
        <v>3</v>
      </c>
      <c r="B21" s="1" t="s">
        <v>32</v>
      </c>
      <c r="C21" s="19" t="s">
        <v>19</v>
      </c>
      <c r="D21" s="1">
        <v>6</v>
      </c>
      <c r="E21" s="2">
        <v>12.5</v>
      </c>
      <c r="F21" s="2">
        <v>15</v>
      </c>
      <c r="G21" s="2">
        <v>18.5</v>
      </c>
      <c r="H21" s="3">
        <f t="shared" si="6"/>
        <v>12.5</v>
      </c>
      <c r="I21" s="3">
        <f t="shared" si="7"/>
        <v>75</v>
      </c>
      <c r="J21" s="4">
        <f t="shared" si="8"/>
        <v>6.25</v>
      </c>
    </row>
    <row r="22" spans="1:10" ht="25.5" x14ac:dyDescent="0.25">
      <c r="A22" s="1">
        <v>4</v>
      </c>
      <c r="B22" s="1" t="s">
        <v>28</v>
      </c>
      <c r="C22" s="1" t="s">
        <v>21</v>
      </c>
      <c r="D22" s="1">
        <v>6</v>
      </c>
      <c r="E22" s="2">
        <v>96</v>
      </c>
      <c r="F22" s="2">
        <v>130.24</v>
      </c>
      <c r="G22" s="2">
        <v>85</v>
      </c>
      <c r="H22" s="3">
        <f t="shared" si="6"/>
        <v>85</v>
      </c>
      <c r="I22" s="3">
        <f t="shared" si="7"/>
        <v>510</v>
      </c>
      <c r="J22" s="4">
        <f t="shared" si="8"/>
        <v>42.5</v>
      </c>
    </row>
    <row r="23" spans="1:10" x14ac:dyDescent="0.25">
      <c r="A23" s="1">
        <v>5</v>
      </c>
      <c r="B23" s="1" t="s">
        <v>29</v>
      </c>
      <c r="C23" s="1" t="s">
        <v>16</v>
      </c>
      <c r="D23" s="1">
        <v>4</v>
      </c>
      <c r="E23" s="2">
        <v>29.9</v>
      </c>
      <c r="F23" s="2">
        <v>29.99</v>
      </c>
      <c r="G23" s="2">
        <v>34</v>
      </c>
      <c r="H23" s="3">
        <f t="shared" si="6"/>
        <v>29.9</v>
      </c>
      <c r="I23" s="3">
        <f t="shared" si="7"/>
        <v>119.6</v>
      </c>
      <c r="J23" s="4">
        <f t="shared" si="8"/>
        <v>9.9666666666666668</v>
      </c>
    </row>
    <row r="24" spans="1:10" ht="25.5" x14ac:dyDescent="0.25">
      <c r="A24" s="1">
        <v>6</v>
      </c>
      <c r="B24" s="1" t="s">
        <v>22</v>
      </c>
      <c r="C24" s="1" t="s">
        <v>23</v>
      </c>
      <c r="D24" s="1">
        <v>2</v>
      </c>
      <c r="E24" s="2">
        <v>35.99</v>
      </c>
      <c r="F24" s="2">
        <v>38.5</v>
      </c>
      <c r="G24" s="2">
        <v>39.9</v>
      </c>
      <c r="H24" s="3">
        <f t="shared" si="6"/>
        <v>35.99</v>
      </c>
      <c r="I24" s="3">
        <f t="shared" si="7"/>
        <v>71.98</v>
      </c>
      <c r="J24" s="4">
        <f t="shared" si="8"/>
        <v>5.998333333333334</v>
      </c>
    </row>
    <row r="25" spans="1:10" ht="38.25" x14ac:dyDescent="0.25">
      <c r="A25" s="1">
        <v>7</v>
      </c>
      <c r="B25" s="1" t="s">
        <v>33</v>
      </c>
      <c r="C25" s="1" t="s">
        <v>19</v>
      </c>
      <c r="D25" s="1">
        <v>6</v>
      </c>
      <c r="E25" s="2">
        <v>5.6</v>
      </c>
      <c r="F25" s="2">
        <v>10</v>
      </c>
      <c r="G25" s="2">
        <v>20</v>
      </c>
      <c r="H25" s="3">
        <f t="shared" si="6"/>
        <v>5.6</v>
      </c>
      <c r="I25" s="3">
        <f t="shared" si="7"/>
        <v>33.599999999999994</v>
      </c>
      <c r="J25" s="4">
        <f>I25/12</f>
        <v>2.7999999999999994</v>
      </c>
    </row>
    <row r="26" spans="1:10" x14ac:dyDescent="0.25">
      <c r="A26" s="38" t="s">
        <v>24</v>
      </c>
      <c r="B26" s="39"/>
      <c r="C26" s="39"/>
      <c r="D26" s="39"/>
      <c r="E26" s="39"/>
      <c r="F26" s="39"/>
      <c r="G26" s="39"/>
      <c r="H26" s="39"/>
      <c r="I26" s="40"/>
      <c r="J26" s="8">
        <f>SUM(J19:J25)</f>
        <v>243.50666666666669</v>
      </c>
    </row>
  </sheetData>
  <mergeCells count="6">
    <mergeCell ref="A26:I26"/>
    <mergeCell ref="A2:J2"/>
    <mergeCell ref="A10:I10"/>
    <mergeCell ref="A11:J11"/>
    <mergeCell ref="A17:I17"/>
    <mergeCell ref="A18:J18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showGridLines="0" zoomScale="90" zoomScaleNormal="90" workbookViewId="0">
      <pane ySplit="1" topLeftCell="A2" activePane="bottomLeft" state="frozen"/>
      <selection pane="bottomLeft"/>
    </sheetView>
  </sheetViews>
  <sheetFormatPr defaultRowHeight="15" x14ac:dyDescent="0.25"/>
  <cols>
    <col min="2" max="2" width="72.5703125" customWidth="1"/>
    <col min="3" max="3" width="25.85546875" bestFit="1" customWidth="1"/>
    <col min="5" max="7" width="9.140625" customWidth="1"/>
    <col min="8" max="10" width="12.7109375" customWidth="1"/>
    <col min="11" max="11" width="26.140625" bestFit="1" customWidth="1"/>
  </cols>
  <sheetData>
    <row r="1" spans="1:10" ht="31.5" x14ac:dyDescent="0.25">
      <c r="A1" s="18" t="s">
        <v>0</v>
      </c>
      <c r="B1" s="18" t="s">
        <v>1</v>
      </c>
      <c r="C1" s="18" t="s">
        <v>2</v>
      </c>
      <c r="D1" s="18" t="s">
        <v>34</v>
      </c>
      <c r="E1" s="18" t="s">
        <v>4</v>
      </c>
      <c r="F1" s="18" t="s">
        <v>5</v>
      </c>
      <c r="G1" s="18" t="s">
        <v>6</v>
      </c>
      <c r="H1" s="18" t="s">
        <v>35</v>
      </c>
      <c r="I1" s="18" t="s">
        <v>36</v>
      </c>
      <c r="J1" s="18" t="s">
        <v>37</v>
      </c>
    </row>
    <row r="2" spans="1:10" ht="15.75" customHeight="1" x14ac:dyDescent="0.25">
      <c r="A2" s="41" t="s">
        <v>38</v>
      </c>
      <c r="B2" s="42"/>
      <c r="C2" s="42"/>
      <c r="D2" s="42"/>
      <c r="E2" s="42"/>
      <c r="F2" s="42"/>
      <c r="G2" s="42"/>
      <c r="H2" s="42"/>
      <c r="I2" s="42"/>
      <c r="J2" s="43"/>
    </row>
    <row r="3" spans="1:10" ht="76.5" x14ac:dyDescent="0.25">
      <c r="A3" s="9">
        <v>1</v>
      </c>
      <c r="B3" s="29" t="s">
        <v>39</v>
      </c>
      <c r="C3" s="12" t="s">
        <v>40</v>
      </c>
      <c r="D3" s="12">
        <f>60*12</f>
        <v>720</v>
      </c>
      <c r="E3" s="30">
        <v>7.49</v>
      </c>
      <c r="F3" s="30">
        <v>7.39</v>
      </c>
      <c r="G3" s="30">
        <v>7.79</v>
      </c>
      <c r="H3" s="13">
        <f>SMALL(E3:G3,1)</f>
        <v>7.39</v>
      </c>
      <c r="I3" s="13">
        <f t="shared" ref="I3:I30" si="0">H3*D3</f>
        <v>5320.8</v>
      </c>
      <c r="J3" s="13">
        <f t="shared" ref="J3:J30" si="1">I3/12</f>
        <v>443.40000000000003</v>
      </c>
    </row>
    <row r="4" spans="1:10" ht="63.75" x14ac:dyDescent="0.25">
      <c r="A4" s="9">
        <v>2</v>
      </c>
      <c r="B4" s="11" t="s">
        <v>41</v>
      </c>
      <c r="C4" s="12" t="s">
        <v>42</v>
      </c>
      <c r="D4" s="12">
        <f>15*4</f>
        <v>60</v>
      </c>
      <c r="E4" s="30">
        <v>18.5</v>
      </c>
      <c r="F4" s="30">
        <v>18.68</v>
      </c>
      <c r="G4" s="30">
        <v>16.98</v>
      </c>
      <c r="H4" s="13">
        <f t="shared" ref="H4:H30" si="2">SMALL(E4:G4,1)</f>
        <v>16.98</v>
      </c>
      <c r="I4" s="13">
        <f t="shared" si="0"/>
        <v>1018.8000000000001</v>
      </c>
      <c r="J4" s="13">
        <f t="shared" si="1"/>
        <v>84.9</v>
      </c>
    </row>
    <row r="5" spans="1:10" x14ac:dyDescent="0.25">
      <c r="A5" s="9">
        <v>3</v>
      </c>
      <c r="B5" s="11" t="s">
        <v>43</v>
      </c>
      <c r="C5" s="12" t="s">
        <v>44</v>
      </c>
      <c r="D5" s="12">
        <f>12*12</f>
        <v>144</v>
      </c>
      <c r="E5" s="30">
        <v>4.3</v>
      </c>
      <c r="F5" s="30">
        <v>4.1900000000000004</v>
      </c>
      <c r="G5" s="30">
        <v>3.35</v>
      </c>
      <c r="H5" s="13">
        <f t="shared" si="2"/>
        <v>3.35</v>
      </c>
      <c r="I5" s="13">
        <f t="shared" si="0"/>
        <v>482.40000000000003</v>
      </c>
      <c r="J5" s="13">
        <f t="shared" si="1"/>
        <v>40.200000000000003</v>
      </c>
    </row>
    <row r="6" spans="1:10" x14ac:dyDescent="0.25">
      <c r="A6" s="9">
        <v>4</v>
      </c>
      <c r="B6" s="11" t="s">
        <v>45</v>
      </c>
      <c r="C6" s="12" t="s">
        <v>46</v>
      </c>
      <c r="D6" s="12">
        <f>36*12</f>
        <v>432</v>
      </c>
      <c r="E6" s="30">
        <v>8.84</v>
      </c>
      <c r="F6" s="30">
        <v>8.99</v>
      </c>
      <c r="G6" s="30">
        <v>7.8</v>
      </c>
      <c r="H6" s="13">
        <f t="shared" si="2"/>
        <v>7.8</v>
      </c>
      <c r="I6" s="13">
        <f t="shared" si="0"/>
        <v>3369.6</v>
      </c>
      <c r="J6" s="13">
        <f t="shared" si="1"/>
        <v>280.8</v>
      </c>
    </row>
    <row r="7" spans="1:10" ht="153" x14ac:dyDescent="0.25">
      <c r="A7" s="9">
        <v>5</v>
      </c>
      <c r="B7" s="11" t="s">
        <v>47</v>
      </c>
      <c r="C7" s="12" t="s">
        <v>48</v>
      </c>
      <c r="D7" s="12">
        <f>250*12</f>
        <v>3000</v>
      </c>
      <c r="E7" s="30">
        <v>25.99</v>
      </c>
      <c r="F7" s="30">
        <v>22.2</v>
      </c>
      <c r="G7" s="30">
        <v>21.99</v>
      </c>
      <c r="H7" s="13">
        <f t="shared" si="2"/>
        <v>21.99</v>
      </c>
      <c r="I7" s="13">
        <f t="shared" si="0"/>
        <v>65970</v>
      </c>
      <c r="J7" s="13">
        <f t="shared" si="1"/>
        <v>5497.5</v>
      </c>
    </row>
    <row r="8" spans="1:10" ht="25.5" x14ac:dyDescent="0.25">
      <c r="A8" s="9">
        <v>6</v>
      </c>
      <c r="B8" s="11" t="s">
        <v>49</v>
      </c>
      <c r="C8" s="12" t="s">
        <v>50</v>
      </c>
      <c r="D8" s="12">
        <v>45</v>
      </c>
      <c r="E8" s="30">
        <v>15.9</v>
      </c>
      <c r="F8" s="30">
        <v>9</v>
      </c>
      <c r="G8" s="30">
        <v>12.6</v>
      </c>
      <c r="H8" s="13">
        <f t="shared" si="2"/>
        <v>9</v>
      </c>
      <c r="I8" s="13">
        <f t="shared" si="0"/>
        <v>405</v>
      </c>
      <c r="J8" s="13">
        <f t="shared" si="1"/>
        <v>33.75</v>
      </c>
    </row>
    <row r="9" spans="1:10" x14ac:dyDescent="0.25">
      <c r="A9" s="9">
        <v>7</v>
      </c>
      <c r="B9" s="11" t="s">
        <v>51</v>
      </c>
      <c r="C9" s="12" t="s">
        <v>52</v>
      </c>
      <c r="D9" s="12">
        <f>48*12</f>
        <v>576</v>
      </c>
      <c r="E9" s="30">
        <v>1.98</v>
      </c>
      <c r="F9" s="30">
        <v>2.75</v>
      </c>
      <c r="G9" s="30">
        <v>3.35</v>
      </c>
      <c r="H9" s="13">
        <f t="shared" si="2"/>
        <v>1.98</v>
      </c>
      <c r="I9" s="13">
        <f t="shared" si="0"/>
        <v>1140.48</v>
      </c>
      <c r="J9" s="13">
        <f t="shared" si="1"/>
        <v>95.04</v>
      </c>
    </row>
    <row r="10" spans="1:10" x14ac:dyDescent="0.25">
      <c r="A10" s="9">
        <v>8</v>
      </c>
      <c r="B10" s="11" t="s">
        <v>53</v>
      </c>
      <c r="C10" s="12" t="s">
        <v>54</v>
      </c>
      <c r="D10" s="12">
        <v>6</v>
      </c>
      <c r="E10" s="30">
        <v>9.9</v>
      </c>
      <c r="F10" s="30">
        <v>11.9</v>
      </c>
      <c r="G10" s="30">
        <v>10.69</v>
      </c>
      <c r="H10" s="13">
        <f t="shared" si="2"/>
        <v>9.9</v>
      </c>
      <c r="I10" s="13">
        <f t="shared" si="0"/>
        <v>59.400000000000006</v>
      </c>
      <c r="J10" s="13">
        <f t="shared" si="1"/>
        <v>4.95</v>
      </c>
    </row>
    <row r="11" spans="1:10" x14ac:dyDescent="0.25">
      <c r="A11" s="9">
        <v>9</v>
      </c>
      <c r="B11" s="11" t="s">
        <v>55</v>
      </c>
      <c r="C11" s="12" t="s">
        <v>54</v>
      </c>
      <c r="D11" s="12">
        <v>6</v>
      </c>
      <c r="E11" s="30">
        <v>2.15</v>
      </c>
      <c r="F11" s="30">
        <v>3</v>
      </c>
      <c r="G11" s="30">
        <v>3.58</v>
      </c>
      <c r="H11" s="13">
        <f t="shared" si="2"/>
        <v>2.15</v>
      </c>
      <c r="I11" s="13">
        <f t="shared" si="0"/>
        <v>12.899999999999999</v>
      </c>
      <c r="J11" s="13">
        <f t="shared" si="1"/>
        <v>1.075</v>
      </c>
    </row>
    <row r="12" spans="1:10" ht="25.5" x14ac:dyDescent="0.25">
      <c r="A12" s="9">
        <v>10</v>
      </c>
      <c r="B12" s="11" t="s">
        <v>56</v>
      </c>
      <c r="C12" s="12" t="s">
        <v>57</v>
      </c>
      <c r="D12" s="12">
        <f>20*12</f>
        <v>240</v>
      </c>
      <c r="E12" s="30">
        <v>7.9</v>
      </c>
      <c r="F12" s="30">
        <v>5.99</v>
      </c>
      <c r="G12" s="30">
        <v>6.9</v>
      </c>
      <c r="H12" s="13">
        <f t="shared" si="2"/>
        <v>5.99</v>
      </c>
      <c r="I12" s="13">
        <f t="shared" si="0"/>
        <v>1437.6000000000001</v>
      </c>
      <c r="J12" s="13">
        <f t="shared" si="1"/>
        <v>119.80000000000001</v>
      </c>
    </row>
    <row r="13" spans="1:10" x14ac:dyDescent="0.25">
      <c r="A13" s="9">
        <v>11</v>
      </c>
      <c r="B13" s="11" t="s">
        <v>58</v>
      </c>
      <c r="C13" s="12" t="s">
        <v>59</v>
      </c>
      <c r="D13" s="12">
        <f>24*12</f>
        <v>288</v>
      </c>
      <c r="E13" s="30">
        <v>2.99</v>
      </c>
      <c r="F13" s="30">
        <v>2.4900000000000002</v>
      </c>
      <c r="G13" s="30">
        <v>2.37</v>
      </c>
      <c r="H13" s="13">
        <f t="shared" si="2"/>
        <v>2.37</v>
      </c>
      <c r="I13" s="13">
        <f t="shared" si="0"/>
        <v>682.56000000000006</v>
      </c>
      <c r="J13" s="13">
        <f t="shared" si="1"/>
        <v>56.88</v>
      </c>
    </row>
    <row r="14" spans="1:10" x14ac:dyDescent="0.25">
      <c r="A14" s="9">
        <v>12</v>
      </c>
      <c r="B14" s="11" t="s">
        <v>60</v>
      </c>
      <c r="C14" s="12" t="s">
        <v>61</v>
      </c>
      <c r="D14" s="12">
        <v>25</v>
      </c>
      <c r="E14" s="30">
        <v>99.9</v>
      </c>
      <c r="F14" s="30">
        <v>85.41</v>
      </c>
      <c r="G14" s="30">
        <v>81.290000000000006</v>
      </c>
      <c r="H14" s="13">
        <f t="shared" si="2"/>
        <v>81.290000000000006</v>
      </c>
      <c r="I14" s="13">
        <f t="shared" si="0"/>
        <v>2032.2500000000002</v>
      </c>
      <c r="J14" s="13">
        <f t="shared" si="1"/>
        <v>169.35416666666669</v>
      </c>
    </row>
    <row r="15" spans="1:10" x14ac:dyDescent="0.25">
      <c r="A15" s="9">
        <v>13</v>
      </c>
      <c r="B15" s="11" t="s">
        <v>62</v>
      </c>
      <c r="C15" s="12" t="s">
        <v>63</v>
      </c>
      <c r="D15" s="12">
        <v>20</v>
      </c>
      <c r="E15" s="30">
        <v>129.9</v>
      </c>
      <c r="F15" s="30">
        <v>124.99</v>
      </c>
      <c r="G15" s="30">
        <v>177.67</v>
      </c>
      <c r="H15" s="13">
        <f t="shared" si="2"/>
        <v>124.99</v>
      </c>
      <c r="I15" s="13">
        <f t="shared" si="0"/>
        <v>2499.7999999999997</v>
      </c>
      <c r="J15" s="13">
        <f t="shared" si="1"/>
        <v>208.31666666666663</v>
      </c>
    </row>
    <row r="16" spans="1:10" ht="25.5" x14ac:dyDescent="0.25">
      <c r="A16" s="9">
        <v>14</v>
      </c>
      <c r="B16" s="11" t="s">
        <v>64</v>
      </c>
      <c r="C16" s="12" t="s">
        <v>65</v>
      </c>
      <c r="D16" s="12">
        <f>4*12</f>
        <v>48</v>
      </c>
      <c r="E16" s="30">
        <v>2.33</v>
      </c>
      <c r="F16" s="30">
        <v>1.39</v>
      </c>
      <c r="G16" s="30">
        <v>2.75</v>
      </c>
      <c r="H16" s="13">
        <f t="shared" si="2"/>
        <v>1.39</v>
      </c>
      <c r="I16" s="13">
        <f t="shared" si="0"/>
        <v>66.72</v>
      </c>
      <c r="J16" s="13">
        <f t="shared" si="1"/>
        <v>5.56</v>
      </c>
    </row>
    <row r="17" spans="1:10" ht="25.5" x14ac:dyDescent="0.25">
      <c r="A17" s="9">
        <v>15</v>
      </c>
      <c r="B17" s="11" t="s">
        <v>66</v>
      </c>
      <c r="C17" s="12" t="s">
        <v>67</v>
      </c>
      <c r="D17" s="12">
        <f>6*2</f>
        <v>12</v>
      </c>
      <c r="E17" s="30">
        <v>5.2</v>
      </c>
      <c r="F17" s="30">
        <v>2.25</v>
      </c>
      <c r="G17" s="30">
        <v>4.05</v>
      </c>
      <c r="H17" s="13">
        <f t="shared" si="2"/>
        <v>2.25</v>
      </c>
      <c r="I17" s="13">
        <f t="shared" si="0"/>
        <v>27</v>
      </c>
      <c r="J17" s="13">
        <f t="shared" si="1"/>
        <v>2.25</v>
      </c>
    </row>
    <row r="18" spans="1:10" x14ac:dyDescent="0.25">
      <c r="A18" s="9">
        <v>16</v>
      </c>
      <c r="B18" s="11" t="s">
        <v>68</v>
      </c>
      <c r="C18" s="12" t="s">
        <v>69</v>
      </c>
      <c r="D18" s="12">
        <f>12*12</f>
        <v>144</v>
      </c>
      <c r="E18" s="30">
        <v>5.66</v>
      </c>
      <c r="F18" s="30">
        <v>5.71</v>
      </c>
      <c r="G18" s="30">
        <v>5.8</v>
      </c>
      <c r="H18" s="13">
        <f t="shared" si="2"/>
        <v>5.66</v>
      </c>
      <c r="I18" s="13">
        <f t="shared" si="0"/>
        <v>815.04</v>
      </c>
      <c r="J18" s="13">
        <f t="shared" si="1"/>
        <v>67.92</v>
      </c>
    </row>
    <row r="19" spans="1:10" ht="25.5" x14ac:dyDescent="0.25">
      <c r="A19" s="9">
        <v>17</v>
      </c>
      <c r="B19" s="11" t="s">
        <v>70</v>
      </c>
      <c r="C19" s="12" t="s">
        <v>71</v>
      </c>
      <c r="D19" s="12">
        <f>6*4</f>
        <v>24</v>
      </c>
      <c r="E19" s="30">
        <v>4.37</v>
      </c>
      <c r="F19" s="30">
        <v>8.99</v>
      </c>
      <c r="G19" s="30">
        <v>4.5</v>
      </c>
      <c r="H19" s="13">
        <f t="shared" si="2"/>
        <v>4.37</v>
      </c>
      <c r="I19" s="13">
        <f t="shared" si="0"/>
        <v>104.88</v>
      </c>
      <c r="J19" s="13">
        <f t="shared" si="1"/>
        <v>8.74</v>
      </c>
    </row>
    <row r="20" spans="1:10" x14ac:dyDescent="0.25">
      <c r="A20" s="9">
        <v>18</v>
      </c>
      <c r="B20" s="11" t="s">
        <v>72</v>
      </c>
      <c r="C20" s="12" t="s">
        <v>54</v>
      </c>
      <c r="D20" s="12">
        <v>6</v>
      </c>
      <c r="E20" s="30">
        <v>22.9</v>
      </c>
      <c r="F20" s="30">
        <v>23.99</v>
      </c>
      <c r="G20" s="30">
        <v>23.99</v>
      </c>
      <c r="H20" s="13">
        <f t="shared" si="2"/>
        <v>22.9</v>
      </c>
      <c r="I20" s="13">
        <f t="shared" si="0"/>
        <v>137.39999999999998</v>
      </c>
      <c r="J20" s="13">
        <f t="shared" si="1"/>
        <v>11.449999999999998</v>
      </c>
    </row>
    <row r="21" spans="1:10" x14ac:dyDescent="0.25">
      <c r="A21" s="9">
        <v>19</v>
      </c>
      <c r="B21" s="11" t="s">
        <v>73</v>
      </c>
      <c r="C21" s="12" t="s">
        <v>59</v>
      </c>
      <c r="D21" s="12">
        <f>24*12</f>
        <v>288</v>
      </c>
      <c r="E21" s="30">
        <v>3.9</v>
      </c>
      <c r="F21" s="30">
        <v>3.55</v>
      </c>
      <c r="G21" s="30">
        <v>3.5</v>
      </c>
      <c r="H21" s="13">
        <f t="shared" si="2"/>
        <v>3.5</v>
      </c>
      <c r="I21" s="13">
        <f t="shared" si="0"/>
        <v>1008</v>
      </c>
      <c r="J21" s="13">
        <f t="shared" si="1"/>
        <v>84</v>
      </c>
    </row>
    <row r="22" spans="1:10" ht="27.75" customHeight="1" x14ac:dyDescent="0.25">
      <c r="A22" s="9">
        <v>20</v>
      </c>
      <c r="B22" s="11" t="s">
        <v>74</v>
      </c>
      <c r="C22" s="12" t="s">
        <v>75</v>
      </c>
      <c r="D22" s="12">
        <f>6*2</f>
        <v>12</v>
      </c>
      <c r="E22" s="30">
        <v>14.9</v>
      </c>
      <c r="F22" s="30">
        <v>13.49</v>
      </c>
      <c r="G22" s="30">
        <v>13.78</v>
      </c>
      <c r="H22" s="13">
        <f t="shared" si="2"/>
        <v>13.49</v>
      </c>
      <c r="I22" s="13">
        <f t="shared" si="0"/>
        <v>161.88</v>
      </c>
      <c r="J22" s="13">
        <f t="shared" si="1"/>
        <v>13.49</v>
      </c>
    </row>
    <row r="23" spans="1:10" ht="36" customHeight="1" x14ac:dyDescent="0.25">
      <c r="A23" s="9">
        <v>21</v>
      </c>
      <c r="B23" s="11" t="s">
        <v>76</v>
      </c>
      <c r="C23" s="12" t="s">
        <v>77</v>
      </c>
      <c r="D23" s="12">
        <v>8</v>
      </c>
      <c r="E23" s="30">
        <v>8.99</v>
      </c>
      <c r="F23" s="30">
        <v>9.8000000000000007</v>
      </c>
      <c r="G23" s="30">
        <v>10.1</v>
      </c>
      <c r="H23" s="13">
        <f t="shared" si="2"/>
        <v>8.99</v>
      </c>
      <c r="I23" s="13">
        <f t="shared" si="0"/>
        <v>71.92</v>
      </c>
      <c r="J23" s="13">
        <f t="shared" si="1"/>
        <v>5.9933333333333332</v>
      </c>
    </row>
    <row r="24" spans="1:10" x14ac:dyDescent="0.25">
      <c r="A24" s="9">
        <v>22</v>
      </c>
      <c r="B24" s="11" t="s">
        <v>78</v>
      </c>
      <c r="C24" s="12" t="s">
        <v>79</v>
      </c>
      <c r="D24" s="12">
        <v>24</v>
      </c>
      <c r="E24" s="30">
        <v>5.4</v>
      </c>
      <c r="F24" s="30">
        <v>3.5</v>
      </c>
      <c r="G24" s="30">
        <v>5.49</v>
      </c>
      <c r="H24" s="13">
        <f t="shared" si="2"/>
        <v>3.5</v>
      </c>
      <c r="I24" s="13">
        <f t="shared" si="0"/>
        <v>84</v>
      </c>
      <c r="J24" s="13">
        <f t="shared" si="1"/>
        <v>7</v>
      </c>
    </row>
    <row r="25" spans="1:10" ht="25.5" x14ac:dyDescent="0.25">
      <c r="A25" s="9">
        <v>23</v>
      </c>
      <c r="B25" s="11" t="s">
        <v>80</v>
      </c>
      <c r="C25" s="12" t="s">
        <v>81</v>
      </c>
      <c r="D25" s="12">
        <v>4</v>
      </c>
      <c r="E25" s="30">
        <v>15.66</v>
      </c>
      <c r="F25" s="30">
        <v>15.03</v>
      </c>
      <c r="G25" s="30">
        <v>16.66</v>
      </c>
      <c r="H25" s="13">
        <f t="shared" si="2"/>
        <v>15.03</v>
      </c>
      <c r="I25" s="13">
        <f t="shared" si="0"/>
        <v>60.12</v>
      </c>
      <c r="J25" s="13">
        <f t="shared" si="1"/>
        <v>5.01</v>
      </c>
    </row>
    <row r="26" spans="1:10" ht="25.5" x14ac:dyDescent="0.25">
      <c r="A26" s="9">
        <v>24</v>
      </c>
      <c r="B26" s="11" t="s">
        <v>82</v>
      </c>
      <c r="C26" s="12" t="s">
        <v>83</v>
      </c>
      <c r="D26" s="12">
        <v>20</v>
      </c>
      <c r="E26" s="30">
        <v>10.7</v>
      </c>
      <c r="F26" s="30">
        <v>11.99</v>
      </c>
      <c r="G26" s="30">
        <v>12.5</v>
      </c>
      <c r="H26" s="13">
        <f t="shared" si="2"/>
        <v>10.7</v>
      </c>
      <c r="I26" s="13">
        <f t="shared" si="0"/>
        <v>214</v>
      </c>
      <c r="J26" s="13">
        <f t="shared" si="1"/>
        <v>17.833333333333332</v>
      </c>
    </row>
    <row r="27" spans="1:10" ht="25.5" x14ac:dyDescent="0.25">
      <c r="A27" s="9">
        <v>25</v>
      </c>
      <c r="B27" s="16" t="s">
        <v>84</v>
      </c>
      <c r="C27" s="15" t="s">
        <v>85</v>
      </c>
      <c r="D27" s="15">
        <v>12</v>
      </c>
      <c r="E27" s="31">
        <v>89</v>
      </c>
      <c r="F27" s="31">
        <v>42.03</v>
      </c>
      <c r="G27" s="31">
        <v>61.54</v>
      </c>
      <c r="H27" s="13">
        <f t="shared" si="2"/>
        <v>42.03</v>
      </c>
      <c r="I27" s="13">
        <f t="shared" si="0"/>
        <v>504.36</v>
      </c>
      <c r="J27" s="13">
        <f t="shared" si="1"/>
        <v>42.03</v>
      </c>
    </row>
    <row r="28" spans="1:10" ht="25.5" x14ac:dyDescent="0.25">
      <c r="A28" s="9">
        <v>26</v>
      </c>
      <c r="B28" s="11" t="s">
        <v>86</v>
      </c>
      <c r="C28" s="12" t="s">
        <v>87</v>
      </c>
      <c r="D28" s="12">
        <v>12</v>
      </c>
      <c r="E28" s="30">
        <v>49.9</v>
      </c>
      <c r="F28" s="30">
        <v>44.91</v>
      </c>
      <c r="G28" s="30">
        <v>45</v>
      </c>
      <c r="H28" s="13">
        <f t="shared" si="2"/>
        <v>44.91</v>
      </c>
      <c r="I28" s="13">
        <f t="shared" si="0"/>
        <v>538.91999999999996</v>
      </c>
      <c r="J28" s="13">
        <f t="shared" si="1"/>
        <v>44.91</v>
      </c>
    </row>
    <row r="29" spans="1:10" ht="51" x14ac:dyDescent="0.25">
      <c r="A29" s="9">
        <v>27</v>
      </c>
      <c r="B29" s="11" t="s">
        <v>88</v>
      </c>
      <c r="C29" s="12" t="s">
        <v>89</v>
      </c>
      <c r="D29" s="12">
        <v>12</v>
      </c>
      <c r="E29" s="30">
        <v>8.69</v>
      </c>
      <c r="F29" s="30">
        <v>8.8000000000000007</v>
      </c>
      <c r="G29" s="30">
        <v>6.45</v>
      </c>
      <c r="H29" s="13">
        <f t="shared" si="2"/>
        <v>6.45</v>
      </c>
      <c r="I29" s="13">
        <f t="shared" si="0"/>
        <v>77.400000000000006</v>
      </c>
      <c r="J29" s="13">
        <f t="shared" si="1"/>
        <v>6.45</v>
      </c>
    </row>
    <row r="30" spans="1:10" x14ac:dyDescent="0.25">
      <c r="A30" s="9">
        <v>28</v>
      </c>
      <c r="B30" s="16" t="s">
        <v>90</v>
      </c>
      <c r="C30" s="15" t="s">
        <v>54</v>
      </c>
      <c r="D30" s="15">
        <v>6</v>
      </c>
      <c r="E30" s="31">
        <v>23.9</v>
      </c>
      <c r="F30" s="31">
        <v>24.21</v>
      </c>
      <c r="G30" s="31">
        <v>18.98</v>
      </c>
      <c r="H30" s="13">
        <f t="shared" si="2"/>
        <v>18.98</v>
      </c>
      <c r="I30" s="13">
        <f t="shared" si="0"/>
        <v>113.88</v>
      </c>
      <c r="J30" s="13">
        <f t="shared" si="1"/>
        <v>9.49</v>
      </c>
    </row>
    <row r="31" spans="1:10" x14ac:dyDescent="0.25">
      <c r="A31" s="44" t="s">
        <v>145</v>
      </c>
      <c r="B31" s="45"/>
      <c r="C31" s="45"/>
      <c r="D31" s="45"/>
      <c r="E31" s="45"/>
      <c r="F31" s="45"/>
      <c r="G31" s="45"/>
      <c r="H31" s="45"/>
      <c r="I31" s="45"/>
      <c r="J31" s="20">
        <f>SUM(J3:J30)</f>
        <v>7368.0924999999988</v>
      </c>
    </row>
    <row r="32" spans="1:10" x14ac:dyDescent="0.25">
      <c r="A32" s="44" t="s">
        <v>147</v>
      </c>
      <c r="B32" s="45"/>
      <c r="C32" s="45"/>
      <c r="D32" s="45"/>
      <c r="E32" s="45"/>
      <c r="F32" s="45"/>
      <c r="G32" s="45"/>
      <c r="H32" s="45"/>
      <c r="I32" s="45"/>
      <c r="J32" s="20">
        <f>J31/4</f>
        <v>1842.0231249999997</v>
      </c>
    </row>
    <row r="33" spans="1:10" ht="15.75" x14ac:dyDescent="0.25">
      <c r="A33" s="46" t="s">
        <v>93</v>
      </c>
      <c r="B33" s="46"/>
      <c r="C33" s="46"/>
      <c r="D33" s="46"/>
      <c r="E33" s="46"/>
      <c r="F33" s="46"/>
      <c r="G33" s="46"/>
      <c r="H33" s="46"/>
      <c r="I33" s="46"/>
      <c r="J33" s="46"/>
    </row>
    <row r="34" spans="1:10" ht="47.25" customHeight="1" x14ac:dyDescent="0.25">
      <c r="A34" s="9">
        <v>1</v>
      </c>
      <c r="B34" s="11" t="s">
        <v>94</v>
      </c>
      <c r="C34" s="12" t="s">
        <v>95</v>
      </c>
      <c r="D34" s="12">
        <f>125*12</f>
        <v>1500</v>
      </c>
      <c r="E34" s="30">
        <v>10.9</v>
      </c>
      <c r="F34" s="30">
        <v>12.99</v>
      </c>
      <c r="G34" s="30">
        <v>8.27</v>
      </c>
      <c r="H34" s="13">
        <f>SMALL(E34:G34,1)</f>
        <v>8.27</v>
      </c>
      <c r="I34" s="13">
        <f>H34*D34</f>
        <v>12405</v>
      </c>
      <c r="J34" s="13">
        <f>I34/12</f>
        <v>1033.75</v>
      </c>
    </row>
    <row r="35" spans="1:10" ht="37.5" customHeight="1" x14ac:dyDescent="0.25">
      <c r="A35" s="9">
        <v>2</v>
      </c>
      <c r="B35" s="11" t="s">
        <v>96</v>
      </c>
      <c r="C35" s="12" t="s">
        <v>97</v>
      </c>
      <c r="D35" s="12">
        <f>50*12</f>
        <v>600</v>
      </c>
      <c r="E35" s="30">
        <v>4.9000000000000004</v>
      </c>
      <c r="F35" s="30">
        <v>3.2</v>
      </c>
      <c r="G35" s="30">
        <v>3.67</v>
      </c>
      <c r="H35" s="13">
        <f t="shared" ref="H35:H39" si="3">SMALL(E35:G35,1)</f>
        <v>3.2</v>
      </c>
      <c r="I35" s="13">
        <f t="shared" ref="I35:I39" si="4">H35*D35</f>
        <v>1920</v>
      </c>
      <c r="J35" s="13">
        <f t="shared" ref="J35:J39" si="5">I35/12</f>
        <v>160</v>
      </c>
    </row>
    <row r="36" spans="1:10" ht="54.75" customHeight="1" x14ac:dyDescent="0.25">
      <c r="A36" s="9">
        <v>3</v>
      </c>
      <c r="B36" s="11" t="s">
        <v>98</v>
      </c>
      <c r="C36" s="12" t="s">
        <v>99</v>
      </c>
      <c r="D36" s="12">
        <f>12*20</f>
        <v>240</v>
      </c>
      <c r="E36" s="30">
        <v>5.48</v>
      </c>
      <c r="F36" s="30">
        <v>5.25</v>
      </c>
      <c r="G36" s="30">
        <v>6.69</v>
      </c>
      <c r="H36" s="13">
        <f t="shared" si="3"/>
        <v>5.25</v>
      </c>
      <c r="I36" s="13">
        <f t="shared" si="4"/>
        <v>1260</v>
      </c>
      <c r="J36" s="13">
        <f t="shared" si="5"/>
        <v>105</v>
      </c>
    </row>
    <row r="37" spans="1:10" x14ac:dyDescent="0.25">
      <c r="A37" s="9">
        <v>4</v>
      </c>
      <c r="B37" s="11" t="s">
        <v>100</v>
      </c>
      <c r="C37" s="12" t="s">
        <v>101</v>
      </c>
      <c r="D37" s="12">
        <v>30</v>
      </c>
      <c r="E37" s="30">
        <v>4.2</v>
      </c>
      <c r="F37" s="30">
        <v>5.2</v>
      </c>
      <c r="G37" s="30">
        <v>5.99</v>
      </c>
      <c r="H37" s="13">
        <f t="shared" si="3"/>
        <v>4.2</v>
      </c>
      <c r="I37" s="13">
        <f t="shared" si="4"/>
        <v>126</v>
      </c>
      <c r="J37" s="13">
        <f t="shared" si="5"/>
        <v>10.5</v>
      </c>
    </row>
    <row r="38" spans="1:10" x14ac:dyDescent="0.25">
      <c r="A38" s="9">
        <v>5</v>
      </c>
      <c r="B38" s="11" t="s">
        <v>102</v>
      </c>
      <c r="C38" s="12" t="s">
        <v>103</v>
      </c>
      <c r="D38" s="12">
        <v>36</v>
      </c>
      <c r="E38" s="30">
        <v>5.99</v>
      </c>
      <c r="F38" s="30">
        <v>12.9</v>
      </c>
      <c r="G38" s="30">
        <v>9.99</v>
      </c>
      <c r="H38" s="13">
        <f t="shared" si="3"/>
        <v>5.99</v>
      </c>
      <c r="I38" s="13">
        <f t="shared" si="4"/>
        <v>215.64000000000001</v>
      </c>
      <c r="J38" s="13">
        <f t="shared" si="5"/>
        <v>17.970000000000002</v>
      </c>
    </row>
    <row r="39" spans="1:10" ht="25.5" x14ac:dyDescent="0.25">
      <c r="A39" s="9">
        <v>6</v>
      </c>
      <c r="B39" s="11" t="s">
        <v>104</v>
      </c>
      <c r="C39" s="12" t="s">
        <v>105</v>
      </c>
      <c r="D39" s="12">
        <v>24</v>
      </c>
      <c r="E39" s="30">
        <v>16.28</v>
      </c>
      <c r="F39" s="30">
        <v>28.99</v>
      </c>
      <c r="G39" s="30">
        <v>24.9</v>
      </c>
      <c r="H39" s="13">
        <f t="shared" si="3"/>
        <v>16.28</v>
      </c>
      <c r="I39" s="13">
        <f t="shared" si="4"/>
        <v>390.72</v>
      </c>
      <c r="J39" s="13">
        <f t="shared" si="5"/>
        <v>32.56</v>
      </c>
    </row>
    <row r="40" spans="1:10" x14ac:dyDescent="0.25">
      <c r="A40" s="44" t="s">
        <v>145</v>
      </c>
      <c r="B40" s="45"/>
      <c r="C40" s="45"/>
      <c r="D40" s="45"/>
      <c r="E40" s="45"/>
      <c r="F40" s="45"/>
      <c r="G40" s="45"/>
      <c r="H40" s="45"/>
      <c r="I40" s="45"/>
      <c r="J40" s="20">
        <f>SUM(J34:J39)</f>
        <v>1359.78</v>
      </c>
    </row>
    <row r="41" spans="1:10" x14ac:dyDescent="0.25">
      <c r="A41" s="44" t="s">
        <v>146</v>
      </c>
      <c r="B41" s="45"/>
      <c r="C41" s="45"/>
      <c r="D41" s="45"/>
      <c r="E41" s="45"/>
      <c r="F41" s="45"/>
      <c r="G41" s="45"/>
      <c r="H41" s="45"/>
      <c r="I41" s="45"/>
      <c r="J41" s="20">
        <f>J40/8</f>
        <v>169.9725</v>
      </c>
    </row>
  </sheetData>
  <mergeCells count="6">
    <mergeCell ref="A41:I41"/>
    <mergeCell ref="A2:J2"/>
    <mergeCell ref="A33:J33"/>
    <mergeCell ref="A31:I31"/>
    <mergeCell ref="A32:I32"/>
    <mergeCell ref="A40:I40"/>
  </mergeCells>
  <pageMargins left="0.39370078740157483" right="0.39370078740157483" top="0.39370078740157483" bottom="0.39370078740157483" header="0.31496062992125984" footer="0.31496062992125984"/>
  <pageSetup paperSize="9" scale="66" orientation="landscape" r:id="rId1"/>
  <rowBreaks count="1" manualBreakCount="1">
    <brk id="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zoomScale="80" zoomScaleNormal="80" workbookViewId="0">
      <pane ySplit="1" topLeftCell="A10" activePane="bottomLeft" state="frozen"/>
      <selection pane="bottomLeft" activeCell="B16" sqref="B16"/>
    </sheetView>
  </sheetViews>
  <sheetFormatPr defaultRowHeight="15" x14ac:dyDescent="0.25"/>
  <cols>
    <col min="2" max="2" width="52" customWidth="1"/>
    <col min="3" max="3" width="16.5703125" customWidth="1"/>
    <col min="9" max="9" width="10.28515625" bestFit="1" customWidth="1"/>
  </cols>
  <sheetData>
    <row r="1" spans="1:10" ht="31.5" x14ac:dyDescent="0.25">
      <c r="A1" s="18" t="s">
        <v>0</v>
      </c>
      <c r="B1" s="18" t="s">
        <v>1</v>
      </c>
      <c r="C1" s="18" t="s">
        <v>2</v>
      </c>
      <c r="D1" s="18" t="s">
        <v>34</v>
      </c>
      <c r="E1" s="18" t="s">
        <v>4</v>
      </c>
      <c r="F1" s="18" t="s">
        <v>5</v>
      </c>
      <c r="G1" s="18" t="s">
        <v>6</v>
      </c>
      <c r="H1" s="18" t="s">
        <v>35</v>
      </c>
      <c r="I1" s="18" t="s">
        <v>36</v>
      </c>
      <c r="J1" s="18" t="s">
        <v>37</v>
      </c>
    </row>
    <row r="2" spans="1:10" ht="15.75" customHeight="1" x14ac:dyDescent="0.25">
      <c r="A2" s="41" t="s">
        <v>38</v>
      </c>
      <c r="B2" s="42"/>
      <c r="C2" s="42"/>
      <c r="D2" s="42"/>
      <c r="E2" s="42"/>
      <c r="F2" s="42"/>
      <c r="G2" s="42"/>
      <c r="H2" s="42"/>
      <c r="I2" s="42"/>
      <c r="J2" s="43"/>
    </row>
    <row r="3" spans="1:10" ht="63.75" x14ac:dyDescent="0.25">
      <c r="A3" s="14">
        <v>1</v>
      </c>
      <c r="B3" s="16" t="s">
        <v>106</v>
      </c>
      <c r="C3" s="12" t="s">
        <v>107</v>
      </c>
      <c r="D3" s="12">
        <v>5</v>
      </c>
      <c r="E3" s="32">
        <v>38.9</v>
      </c>
      <c r="F3" s="32">
        <v>41.43</v>
      </c>
      <c r="G3" s="32">
        <v>55</v>
      </c>
      <c r="H3" s="13">
        <f>SMALL(E3:G3,1)</f>
        <v>38.9</v>
      </c>
      <c r="I3" s="13">
        <f t="shared" ref="I3:I9" si="0">H3*D3</f>
        <v>194.5</v>
      </c>
      <c r="J3" s="13">
        <f t="shared" ref="J3:J9" si="1">I3/12</f>
        <v>16.208333333333332</v>
      </c>
    </row>
    <row r="4" spans="1:10" ht="25.5" x14ac:dyDescent="0.25">
      <c r="A4" s="9">
        <v>2</v>
      </c>
      <c r="B4" s="11" t="s">
        <v>112</v>
      </c>
      <c r="C4" s="12" t="s">
        <v>89</v>
      </c>
      <c r="D4" s="12">
        <v>12</v>
      </c>
      <c r="E4" s="30">
        <v>13.7</v>
      </c>
      <c r="F4" s="31">
        <v>13.9</v>
      </c>
      <c r="G4" s="30">
        <v>14</v>
      </c>
      <c r="H4" s="13">
        <f t="shared" ref="H4:H9" si="2">SMALL(E4:G4,1)</f>
        <v>13.7</v>
      </c>
      <c r="I4" s="13">
        <f t="shared" si="0"/>
        <v>164.39999999999998</v>
      </c>
      <c r="J4" s="13">
        <f t="shared" si="1"/>
        <v>13.699999999999998</v>
      </c>
    </row>
    <row r="5" spans="1:10" ht="38.25" x14ac:dyDescent="0.25">
      <c r="A5" s="14">
        <v>3</v>
      </c>
      <c r="B5" s="11" t="s">
        <v>108</v>
      </c>
      <c r="C5" s="12" t="s">
        <v>109</v>
      </c>
      <c r="D5" s="12">
        <v>3</v>
      </c>
      <c r="E5" s="30">
        <v>26.9</v>
      </c>
      <c r="F5" s="33">
        <v>19.899999999999999</v>
      </c>
      <c r="G5" s="30">
        <v>18.989999999999998</v>
      </c>
      <c r="H5" s="13">
        <f t="shared" si="2"/>
        <v>18.989999999999998</v>
      </c>
      <c r="I5" s="13">
        <f t="shared" si="0"/>
        <v>56.97</v>
      </c>
      <c r="J5" s="13">
        <f t="shared" si="1"/>
        <v>4.7474999999999996</v>
      </c>
    </row>
    <row r="6" spans="1:10" ht="63.75" x14ac:dyDescent="0.25">
      <c r="A6" s="9">
        <v>4</v>
      </c>
      <c r="B6" s="11" t="s">
        <v>118</v>
      </c>
      <c r="C6" s="12" t="s">
        <v>109</v>
      </c>
      <c r="D6" s="12">
        <v>3</v>
      </c>
      <c r="E6" s="30">
        <v>151.43</v>
      </c>
      <c r="F6" s="30">
        <v>136.41</v>
      </c>
      <c r="G6" s="30">
        <v>149.85</v>
      </c>
      <c r="H6" s="13">
        <f t="shared" si="2"/>
        <v>136.41</v>
      </c>
      <c r="I6" s="13">
        <f t="shared" si="0"/>
        <v>409.23</v>
      </c>
      <c r="J6" s="13">
        <f t="shared" si="1"/>
        <v>34.102499999999999</v>
      </c>
    </row>
    <row r="7" spans="1:10" ht="51" x14ac:dyDescent="0.25">
      <c r="A7" s="14">
        <v>5</v>
      </c>
      <c r="B7" s="11" t="s">
        <v>110</v>
      </c>
      <c r="C7" s="12" t="s">
        <v>109</v>
      </c>
      <c r="D7" s="12">
        <v>3</v>
      </c>
      <c r="E7" s="30">
        <v>5.72</v>
      </c>
      <c r="F7" s="30">
        <v>4.99</v>
      </c>
      <c r="G7" s="30">
        <v>5.9</v>
      </c>
      <c r="H7" s="13">
        <f t="shared" si="2"/>
        <v>4.99</v>
      </c>
      <c r="I7" s="13">
        <f t="shared" si="0"/>
        <v>14.97</v>
      </c>
      <c r="J7" s="13">
        <f t="shared" si="1"/>
        <v>1.2475000000000001</v>
      </c>
    </row>
    <row r="8" spans="1:10" ht="38.25" x14ac:dyDescent="0.25">
      <c r="A8" s="9">
        <v>6</v>
      </c>
      <c r="B8" s="11" t="s">
        <v>111</v>
      </c>
      <c r="C8" s="12" t="s">
        <v>77</v>
      </c>
      <c r="D8" s="12">
        <v>8</v>
      </c>
      <c r="E8" s="30">
        <v>15</v>
      </c>
      <c r="F8" s="30">
        <v>18.899999999999999</v>
      </c>
      <c r="G8" s="30">
        <v>14.99</v>
      </c>
      <c r="H8" s="13">
        <f t="shared" si="2"/>
        <v>14.99</v>
      </c>
      <c r="I8" s="13">
        <f t="shared" si="0"/>
        <v>119.92</v>
      </c>
      <c r="J8" s="13">
        <f t="shared" si="1"/>
        <v>9.9933333333333341</v>
      </c>
    </row>
    <row r="9" spans="1:10" ht="66.75" customHeight="1" x14ac:dyDescent="0.25">
      <c r="A9" s="14">
        <v>7</v>
      </c>
      <c r="B9" s="11" t="s">
        <v>113</v>
      </c>
      <c r="C9" s="12" t="s">
        <v>54</v>
      </c>
      <c r="D9" s="12">
        <v>6</v>
      </c>
      <c r="E9" s="30">
        <v>14.78</v>
      </c>
      <c r="F9" s="30">
        <v>13.9</v>
      </c>
      <c r="G9" s="30">
        <v>15.9</v>
      </c>
      <c r="H9" s="13">
        <f t="shared" si="2"/>
        <v>13.9</v>
      </c>
      <c r="I9" s="13">
        <f t="shared" si="0"/>
        <v>83.4</v>
      </c>
      <c r="J9" s="13">
        <f t="shared" si="1"/>
        <v>6.95</v>
      </c>
    </row>
    <row r="10" spans="1:10" x14ac:dyDescent="0.25">
      <c r="A10" s="47" t="s">
        <v>91</v>
      </c>
      <c r="B10" s="48"/>
      <c r="C10" s="48"/>
      <c r="D10" s="48"/>
      <c r="E10" s="48"/>
      <c r="F10" s="48"/>
      <c r="G10" s="48"/>
      <c r="H10" s="48"/>
      <c r="I10" s="48"/>
      <c r="J10" s="20">
        <f>SUM(J3:J9)</f>
        <v>86.94916666666667</v>
      </c>
    </row>
    <row r="11" spans="1:10" x14ac:dyDescent="0.25">
      <c r="A11" s="44" t="s">
        <v>92</v>
      </c>
      <c r="B11" s="45"/>
      <c r="C11" s="45"/>
      <c r="D11" s="45"/>
      <c r="E11" s="45"/>
      <c r="F11" s="45"/>
      <c r="G11" s="45"/>
      <c r="H11" s="45"/>
      <c r="I11" s="45"/>
      <c r="J11" s="20">
        <f>J10/4</f>
        <v>21.737291666666668</v>
      </c>
    </row>
    <row r="12" spans="1:10" ht="15.75" x14ac:dyDescent="0.25">
      <c r="A12" s="49" t="s">
        <v>93</v>
      </c>
      <c r="B12" s="49"/>
      <c r="C12" s="49"/>
      <c r="D12" s="49"/>
      <c r="E12" s="49"/>
      <c r="F12" s="49"/>
      <c r="G12" s="49"/>
      <c r="H12" s="49"/>
      <c r="I12" s="49"/>
      <c r="J12" s="49"/>
    </row>
    <row r="13" spans="1:10" ht="63.75" x14ac:dyDescent="0.25">
      <c r="A13" s="9">
        <v>1</v>
      </c>
      <c r="B13" s="11" t="s">
        <v>119</v>
      </c>
      <c r="C13" s="11" t="s">
        <v>77</v>
      </c>
      <c r="D13" s="12">
        <v>8</v>
      </c>
      <c r="E13" s="30">
        <v>49.9</v>
      </c>
      <c r="F13" s="30">
        <v>61.79</v>
      </c>
      <c r="G13" s="30">
        <v>50</v>
      </c>
      <c r="H13" s="13">
        <f t="shared" ref="H13:H17" si="3">SMALL(E13:G13,1)</f>
        <v>49.9</v>
      </c>
      <c r="I13" s="13">
        <f>H13*D13</f>
        <v>399.2</v>
      </c>
      <c r="J13" s="13">
        <f>I13/12</f>
        <v>33.266666666666666</v>
      </c>
    </row>
    <row r="14" spans="1:10" ht="38.25" x14ac:dyDescent="0.25">
      <c r="A14" s="9">
        <v>2</v>
      </c>
      <c r="B14" s="11" t="s">
        <v>149</v>
      </c>
      <c r="C14" s="12" t="s">
        <v>114</v>
      </c>
      <c r="D14" s="12">
        <v>500</v>
      </c>
      <c r="E14" s="30">
        <v>5.99</v>
      </c>
      <c r="F14" s="30">
        <v>4.49</v>
      </c>
      <c r="G14" s="30">
        <v>5.98</v>
      </c>
      <c r="H14" s="13">
        <f t="shared" si="3"/>
        <v>4.49</v>
      </c>
      <c r="I14" s="13">
        <f t="shared" ref="I14" si="4">H14*D14</f>
        <v>2245</v>
      </c>
      <c r="J14" s="13">
        <f t="shared" ref="J14" si="5">I14/12</f>
        <v>187.08333333333334</v>
      </c>
    </row>
    <row r="15" spans="1:10" ht="63.75" x14ac:dyDescent="0.25">
      <c r="A15" s="9">
        <v>3</v>
      </c>
      <c r="B15" s="11" t="s">
        <v>120</v>
      </c>
      <c r="C15" s="11" t="s">
        <v>107</v>
      </c>
      <c r="D15" s="12">
        <v>5</v>
      </c>
      <c r="E15" s="30">
        <v>10.9</v>
      </c>
      <c r="F15" s="30">
        <v>14.9</v>
      </c>
      <c r="G15" s="30">
        <v>14.9</v>
      </c>
      <c r="H15" s="13">
        <f t="shared" si="3"/>
        <v>10.9</v>
      </c>
      <c r="I15" s="13">
        <f>H15*D15</f>
        <v>54.5</v>
      </c>
      <c r="J15" s="13">
        <f>I15/12</f>
        <v>4.541666666666667</v>
      </c>
    </row>
    <row r="16" spans="1:10" ht="70.5" customHeight="1" x14ac:dyDescent="0.25">
      <c r="A16" s="9">
        <v>4</v>
      </c>
      <c r="B16" s="11" t="s">
        <v>117</v>
      </c>
      <c r="C16" s="12" t="s">
        <v>114</v>
      </c>
      <c r="D16" s="12">
        <v>500</v>
      </c>
      <c r="E16" s="34">
        <v>14.1</v>
      </c>
      <c r="F16" s="34">
        <v>18.91</v>
      </c>
      <c r="G16" s="34">
        <v>18</v>
      </c>
      <c r="H16" s="13">
        <f t="shared" si="3"/>
        <v>14.1</v>
      </c>
      <c r="I16" s="13">
        <f t="shared" ref="I16:I17" si="6">H16*D16</f>
        <v>7050</v>
      </c>
      <c r="J16" s="13">
        <f t="shared" ref="J16:J17" si="7">I16/12</f>
        <v>587.5</v>
      </c>
    </row>
    <row r="17" spans="1:10" ht="51" x14ac:dyDescent="0.25">
      <c r="A17" s="9">
        <v>5</v>
      </c>
      <c r="B17" s="28" t="s">
        <v>115</v>
      </c>
      <c r="C17" s="27" t="s">
        <v>116</v>
      </c>
      <c r="D17" s="27">
        <v>100</v>
      </c>
      <c r="E17" s="34">
        <v>18.989999999999998</v>
      </c>
      <c r="F17" s="34">
        <v>13.99</v>
      </c>
      <c r="G17" s="34">
        <v>14.29</v>
      </c>
      <c r="H17" s="13">
        <f t="shared" si="3"/>
        <v>13.99</v>
      </c>
      <c r="I17" s="13">
        <f t="shared" si="6"/>
        <v>1399</v>
      </c>
      <c r="J17" s="13">
        <f t="shared" si="7"/>
        <v>116.58333333333333</v>
      </c>
    </row>
    <row r="18" spans="1:10" x14ac:dyDescent="0.25">
      <c r="A18" s="44" t="s">
        <v>91</v>
      </c>
      <c r="B18" s="45"/>
      <c r="C18" s="45"/>
      <c r="D18" s="45"/>
      <c r="E18" s="45"/>
      <c r="F18" s="45"/>
      <c r="G18" s="45"/>
      <c r="H18" s="45"/>
      <c r="I18" s="45"/>
      <c r="J18" s="20">
        <f>SUM(J13:J17)</f>
        <v>928.97500000000002</v>
      </c>
    </row>
    <row r="19" spans="1:10" x14ac:dyDescent="0.25">
      <c r="A19" s="44" t="s">
        <v>144</v>
      </c>
      <c r="B19" s="45"/>
      <c r="C19" s="45"/>
      <c r="D19" s="45"/>
      <c r="E19" s="45"/>
      <c r="F19" s="45"/>
      <c r="G19" s="45"/>
      <c r="H19" s="45"/>
      <c r="I19" s="45"/>
      <c r="J19" s="20">
        <f>J18/8</f>
        <v>116.121875</v>
      </c>
    </row>
  </sheetData>
  <mergeCells count="6">
    <mergeCell ref="A19:I19"/>
    <mergeCell ref="A2:J2"/>
    <mergeCell ref="A10:I10"/>
    <mergeCell ref="A11:I11"/>
    <mergeCell ref="A12:J12"/>
    <mergeCell ref="A18:I18"/>
  </mergeCells>
  <pageMargins left="0.39370078740157483" right="0.39370078740157483" top="0.39370078740157483" bottom="0.39370078740157483" header="0.31496062992125984" footer="0.31496062992125984"/>
  <pageSetup paperSize="9" scale="9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showGridLines="0" zoomScale="80" zoomScaleNormal="80" workbookViewId="0">
      <pane ySplit="1" topLeftCell="A2" activePane="bottomLeft" state="frozen"/>
      <selection pane="bottomLeft"/>
    </sheetView>
  </sheetViews>
  <sheetFormatPr defaultRowHeight="15" x14ac:dyDescent="0.25"/>
  <cols>
    <col min="2" max="2" width="61.42578125" customWidth="1"/>
    <col min="3" max="3" width="15" customWidth="1"/>
    <col min="5" max="7" width="12" customWidth="1"/>
    <col min="8" max="8" width="10.140625" bestFit="1" customWidth="1"/>
    <col min="9" max="9" width="11.42578125" bestFit="1" customWidth="1"/>
    <col min="10" max="10" width="18.42578125" customWidth="1"/>
    <col min="11" max="11" width="9.5703125" style="37" bestFit="1" customWidth="1"/>
  </cols>
  <sheetData>
    <row r="1" spans="1:11" ht="31.5" x14ac:dyDescent="0.25">
      <c r="A1" s="18" t="s">
        <v>0</v>
      </c>
      <c r="B1" s="18" t="s">
        <v>1</v>
      </c>
      <c r="C1" s="18" t="s">
        <v>121</v>
      </c>
      <c r="D1" s="18" t="s">
        <v>122</v>
      </c>
      <c r="E1" s="18" t="s">
        <v>4</v>
      </c>
      <c r="F1" s="18" t="s">
        <v>5</v>
      </c>
      <c r="G1" s="18" t="s">
        <v>6</v>
      </c>
      <c r="H1" s="18" t="s">
        <v>35</v>
      </c>
      <c r="I1" s="18" t="s">
        <v>123</v>
      </c>
      <c r="J1" s="18" t="s">
        <v>124</v>
      </c>
      <c r="K1" s="18" t="s">
        <v>37</v>
      </c>
    </row>
    <row r="2" spans="1:11" ht="15.75" customHeight="1" x14ac:dyDescent="0.25">
      <c r="A2" s="49" t="s">
        <v>125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ht="51" x14ac:dyDescent="0.25">
      <c r="A3" s="10">
        <v>1</v>
      </c>
      <c r="B3" s="11" t="s">
        <v>126</v>
      </c>
      <c r="C3" s="11" t="s">
        <v>127</v>
      </c>
      <c r="D3" s="12">
        <v>5</v>
      </c>
      <c r="E3" s="13">
        <v>989.9</v>
      </c>
      <c r="F3" s="13">
        <v>997.27</v>
      </c>
      <c r="G3" s="13">
        <v>973.8</v>
      </c>
      <c r="H3" s="12">
        <f>SMALL(E3:G3,1)</f>
        <v>973.8</v>
      </c>
      <c r="I3" s="13">
        <f>H3*D3</f>
        <v>4869</v>
      </c>
      <c r="J3" s="21">
        <v>0.1</v>
      </c>
      <c r="K3" s="35">
        <f>J3*I3/12</f>
        <v>40.575000000000003</v>
      </c>
    </row>
    <row r="4" spans="1:11" ht="114.75" x14ac:dyDescent="0.25">
      <c r="A4" s="10">
        <v>2</v>
      </c>
      <c r="B4" s="22" t="s">
        <v>128</v>
      </c>
      <c r="C4" s="22" t="s">
        <v>127</v>
      </c>
      <c r="D4" s="12">
        <v>5</v>
      </c>
      <c r="E4" s="23">
        <v>1565.23</v>
      </c>
      <c r="F4" s="23">
        <v>1739.14</v>
      </c>
      <c r="G4" s="23">
        <v>1898.1</v>
      </c>
      <c r="H4" s="12">
        <f t="shared" ref="H4" si="0">SMALL(E4:G4,1)</f>
        <v>1565.23</v>
      </c>
      <c r="I4" s="13">
        <f t="shared" ref="I4" si="1">H4*D4</f>
        <v>7826.15</v>
      </c>
      <c r="J4" s="21">
        <v>0.1</v>
      </c>
      <c r="K4" s="35">
        <f t="shared" ref="K4" si="2">J4*I4/12</f>
        <v>65.217916666666667</v>
      </c>
    </row>
    <row r="5" spans="1:11" x14ac:dyDescent="0.25">
      <c r="A5" s="44" t="s">
        <v>91</v>
      </c>
      <c r="B5" s="45"/>
      <c r="C5" s="45"/>
      <c r="D5" s="45"/>
      <c r="E5" s="45"/>
      <c r="F5" s="45"/>
      <c r="G5" s="45"/>
      <c r="H5" s="45"/>
      <c r="I5" s="45"/>
      <c r="J5" s="50"/>
      <c r="K5" s="36">
        <f>SUM(K3:K4)</f>
        <v>105.79291666666667</v>
      </c>
    </row>
    <row r="6" spans="1:11" x14ac:dyDescent="0.25">
      <c r="A6" s="44" t="s">
        <v>92</v>
      </c>
      <c r="B6" s="45"/>
      <c r="C6" s="45"/>
      <c r="D6" s="45"/>
      <c r="E6" s="45"/>
      <c r="F6" s="45"/>
      <c r="G6" s="45"/>
      <c r="H6" s="45"/>
      <c r="I6" s="45"/>
      <c r="J6" s="50"/>
      <c r="K6" s="36">
        <f>K5/4</f>
        <v>26.448229166666668</v>
      </c>
    </row>
    <row r="7" spans="1:11" ht="15.75" x14ac:dyDescent="0.25">
      <c r="A7" s="49" t="s">
        <v>129</v>
      </c>
      <c r="B7" s="49"/>
      <c r="C7" s="49"/>
      <c r="D7" s="49"/>
      <c r="E7" s="49"/>
      <c r="F7" s="49"/>
      <c r="G7" s="49"/>
      <c r="H7" s="49"/>
      <c r="I7" s="49"/>
      <c r="J7" s="49"/>
      <c r="K7" s="49"/>
    </row>
    <row r="8" spans="1:11" ht="89.25" x14ac:dyDescent="0.25">
      <c r="A8" s="10">
        <v>1</v>
      </c>
      <c r="B8" s="11" t="s">
        <v>130</v>
      </c>
      <c r="C8" s="22" t="s">
        <v>127</v>
      </c>
      <c r="D8" s="12">
        <v>6</v>
      </c>
      <c r="E8" s="13">
        <v>1468</v>
      </c>
      <c r="F8" s="13">
        <v>1499</v>
      </c>
      <c r="G8" s="13">
        <v>1699</v>
      </c>
      <c r="H8" s="12">
        <f>SMALL(E8:G8,1)</f>
        <v>1468</v>
      </c>
      <c r="I8" s="13">
        <f>H8*D8</f>
        <v>8808</v>
      </c>
      <c r="J8" s="21">
        <v>0.1</v>
      </c>
      <c r="K8" s="35">
        <f>J8*I8/12</f>
        <v>73.400000000000006</v>
      </c>
    </row>
    <row r="9" spans="1:11" x14ac:dyDescent="0.25">
      <c r="A9" s="44" t="s">
        <v>91</v>
      </c>
      <c r="B9" s="45"/>
      <c r="C9" s="45"/>
      <c r="D9" s="45"/>
      <c r="E9" s="45"/>
      <c r="F9" s="45"/>
      <c r="G9" s="45"/>
      <c r="H9" s="45"/>
      <c r="I9" s="45"/>
      <c r="J9" s="50"/>
      <c r="K9" s="36">
        <f>SUM(K8)</f>
        <v>73.400000000000006</v>
      </c>
    </row>
    <row r="10" spans="1:11" x14ac:dyDescent="0.25">
      <c r="A10" s="44" t="s">
        <v>144</v>
      </c>
      <c r="B10" s="45"/>
      <c r="C10" s="45"/>
      <c r="D10" s="45"/>
      <c r="E10" s="45"/>
      <c r="F10" s="45"/>
      <c r="G10" s="45"/>
      <c r="H10" s="45"/>
      <c r="I10" s="45"/>
      <c r="J10" s="50"/>
      <c r="K10" s="36">
        <f>K9/8</f>
        <v>9.1750000000000007</v>
      </c>
    </row>
    <row r="11" spans="1:11" ht="15.75" x14ac:dyDescent="0.25">
      <c r="A11" s="49" t="s">
        <v>131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spans="1:11" ht="183.75" customHeight="1" x14ac:dyDescent="0.25">
      <c r="A12" s="10">
        <v>1</v>
      </c>
      <c r="B12" s="11" t="s">
        <v>132</v>
      </c>
      <c r="C12" s="22" t="s">
        <v>127</v>
      </c>
      <c r="D12" s="12">
        <v>2</v>
      </c>
      <c r="E12" s="13">
        <v>987.33</v>
      </c>
      <c r="F12" s="13">
        <v>1158.47</v>
      </c>
      <c r="G12" s="13">
        <v>1536.63</v>
      </c>
      <c r="H12" s="12">
        <f>SMALL(E12:G12,1)</f>
        <v>987.33</v>
      </c>
      <c r="I12" s="13">
        <f>H12*D12</f>
        <v>1974.66</v>
      </c>
      <c r="J12" s="21">
        <v>0.1</v>
      </c>
      <c r="K12" s="35">
        <f>J12*I12/12</f>
        <v>16.455500000000001</v>
      </c>
    </row>
    <row r="13" spans="1:11" x14ac:dyDescent="0.25">
      <c r="A13" s="44" t="s">
        <v>91</v>
      </c>
      <c r="B13" s="45"/>
      <c r="C13" s="45"/>
      <c r="D13" s="45"/>
      <c r="E13" s="45"/>
      <c r="F13" s="45"/>
      <c r="G13" s="45"/>
      <c r="H13" s="45"/>
      <c r="I13" s="45"/>
      <c r="J13" s="50"/>
      <c r="K13" s="36">
        <f>SUM(K12)</f>
        <v>16.455500000000001</v>
      </c>
    </row>
    <row r="14" spans="1:11" x14ac:dyDescent="0.25">
      <c r="A14" s="44" t="s">
        <v>133</v>
      </c>
      <c r="B14" s="45"/>
      <c r="C14" s="45"/>
      <c r="D14" s="45"/>
      <c r="E14" s="45"/>
      <c r="F14" s="45"/>
      <c r="G14" s="45"/>
      <c r="H14" s="45"/>
      <c r="I14" s="45"/>
      <c r="J14" s="50"/>
      <c r="K14" s="36">
        <f>K13/1</f>
        <v>16.455500000000001</v>
      </c>
    </row>
    <row r="15" spans="1:11" ht="15.75" x14ac:dyDescent="0.25">
      <c r="A15" s="49" t="s">
        <v>134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</row>
    <row r="16" spans="1:11" ht="51" x14ac:dyDescent="0.25">
      <c r="A16" s="10">
        <v>1</v>
      </c>
      <c r="B16" s="11" t="s">
        <v>135</v>
      </c>
      <c r="C16" s="22" t="s">
        <v>127</v>
      </c>
      <c r="D16" s="12">
        <v>2</v>
      </c>
      <c r="E16" s="13">
        <v>1159.99</v>
      </c>
      <c r="F16" s="13">
        <v>1345.63</v>
      </c>
      <c r="G16" s="13">
        <v>1417</v>
      </c>
      <c r="H16" s="12">
        <f>SMALL(E16:G16,1)</f>
        <v>1159.99</v>
      </c>
      <c r="I16" s="13">
        <f>H16*D16</f>
        <v>2319.98</v>
      </c>
      <c r="J16" s="21">
        <v>0.1</v>
      </c>
      <c r="K16" s="35">
        <f>J16*I16/12</f>
        <v>19.333166666666667</v>
      </c>
    </row>
    <row r="17" spans="1:11" x14ac:dyDescent="0.25">
      <c r="A17" s="44" t="s">
        <v>91</v>
      </c>
      <c r="B17" s="45"/>
      <c r="C17" s="45"/>
      <c r="D17" s="45"/>
      <c r="E17" s="45"/>
      <c r="F17" s="45"/>
      <c r="G17" s="45"/>
      <c r="H17" s="45"/>
      <c r="I17" s="45"/>
      <c r="J17" s="50"/>
      <c r="K17" s="36">
        <f>SUM(K16)</f>
        <v>19.333166666666667</v>
      </c>
    </row>
    <row r="18" spans="1:11" x14ac:dyDescent="0.25">
      <c r="A18" s="44" t="s">
        <v>148</v>
      </c>
      <c r="B18" s="45"/>
      <c r="C18" s="45"/>
      <c r="D18" s="45"/>
      <c r="E18" s="45"/>
      <c r="F18" s="45"/>
      <c r="G18" s="45"/>
      <c r="H18" s="45"/>
      <c r="I18" s="45"/>
      <c r="J18" s="50"/>
      <c r="K18" s="36">
        <f>K17/13</f>
        <v>1.4871666666666667</v>
      </c>
    </row>
  </sheetData>
  <mergeCells count="12">
    <mergeCell ref="A18:J18"/>
    <mergeCell ref="A2:K2"/>
    <mergeCell ref="A5:J5"/>
    <mergeCell ref="A6:J6"/>
    <mergeCell ref="A7:K7"/>
    <mergeCell ref="A9:J9"/>
    <mergeCell ref="A10:J10"/>
    <mergeCell ref="A11:K11"/>
    <mergeCell ref="A13:J13"/>
    <mergeCell ref="A14:J14"/>
    <mergeCell ref="A15:K15"/>
    <mergeCell ref="A17:J1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showGridLines="0" workbookViewId="0"/>
  </sheetViews>
  <sheetFormatPr defaultRowHeight="15" x14ac:dyDescent="0.25"/>
  <cols>
    <col min="1" max="1" width="5.42578125" bestFit="1" customWidth="1"/>
    <col min="2" max="2" width="27.28515625" bestFit="1" customWidth="1"/>
    <col min="3" max="3" width="10.5703125" bestFit="1" customWidth="1"/>
    <col min="4" max="4" width="20.42578125" bestFit="1" customWidth="1"/>
    <col min="5" max="5" width="20.7109375" bestFit="1" customWidth="1"/>
    <col min="6" max="6" width="14.28515625" bestFit="1" customWidth="1"/>
    <col min="7" max="7" width="16.28515625" customWidth="1"/>
  </cols>
  <sheetData>
    <row r="1" spans="1:6" ht="15.75" x14ac:dyDescent="0.25">
      <c r="A1" s="26" t="s">
        <v>0</v>
      </c>
      <c r="B1" s="26" t="s">
        <v>136</v>
      </c>
      <c r="C1" s="26" t="s">
        <v>137</v>
      </c>
      <c r="D1" s="26" t="s">
        <v>138</v>
      </c>
      <c r="E1" s="26" t="s">
        <v>139</v>
      </c>
      <c r="F1" s="26" t="s">
        <v>140</v>
      </c>
    </row>
    <row r="2" spans="1:6" x14ac:dyDescent="0.25">
      <c r="A2" s="24">
        <v>1</v>
      </c>
      <c r="B2" s="24" t="s">
        <v>141</v>
      </c>
      <c r="C2" s="25">
        <f>Uniforme!J10</f>
        <v>141.58833333333334</v>
      </c>
      <c r="D2" s="25">
        <f>'Materiais (insumo)'!J32</f>
        <v>1842.0231249999997</v>
      </c>
      <c r="E2" s="25">
        <f>'Materiais (duráveis)'!J11</f>
        <v>21.737291666666668</v>
      </c>
      <c r="F2" s="25">
        <f>Equipamentos!K6+Equipamentos!K18</f>
        <v>27.935395833333335</v>
      </c>
    </row>
    <row r="3" spans="1:6" x14ac:dyDescent="0.25">
      <c r="A3" s="24">
        <v>2</v>
      </c>
      <c r="B3" s="24" t="s">
        <v>142</v>
      </c>
      <c r="C3" s="25">
        <f>Uniforme!J17</f>
        <v>186.29833333333335</v>
      </c>
      <c r="D3" s="25">
        <v>0</v>
      </c>
      <c r="E3" s="25">
        <v>0</v>
      </c>
      <c r="F3" s="25">
        <f>Equipamentos!K14+Equipamentos!K18</f>
        <v>17.942666666666668</v>
      </c>
    </row>
    <row r="4" spans="1:6" x14ac:dyDescent="0.25">
      <c r="A4" s="24">
        <v>3</v>
      </c>
      <c r="B4" s="24" t="s">
        <v>143</v>
      </c>
      <c r="C4" s="25">
        <f>Uniforme!J26</f>
        <v>243.50666666666669</v>
      </c>
      <c r="D4" s="25">
        <f>'Materiais (insumo)'!J41</f>
        <v>169.9725</v>
      </c>
      <c r="E4" s="25">
        <f>'Materiais (duráveis)'!J19</f>
        <v>116.121875</v>
      </c>
      <c r="F4" s="25">
        <f>Equipamentos!K10+Equipamentos!K18</f>
        <v>10.662166666666668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Uniforme</vt:lpstr>
      <vt:lpstr>Materiais (insumo)</vt:lpstr>
      <vt:lpstr>Materiais (duráveis)</vt:lpstr>
      <vt:lpstr>Equipamentos</vt:lpstr>
      <vt:lpstr>Resumo mensal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ACER</dc:creator>
  <cp:keywords/>
  <dc:description/>
  <cp:lastModifiedBy>ACER</cp:lastModifiedBy>
  <cp:revision/>
  <dcterms:created xsi:type="dcterms:W3CDTF">2021-08-19T22:28:08Z</dcterms:created>
  <dcterms:modified xsi:type="dcterms:W3CDTF">2022-09-26T19:40:08Z</dcterms:modified>
  <cp:category/>
  <cp:contentStatus/>
</cp:coreProperties>
</file>