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8" activeTab="2"/>
  </bookViews>
  <sheets>
    <sheet name="Copeira" sheetId="1" r:id="rId1"/>
    <sheet name="Garçom" sheetId="2" r:id="rId2"/>
    <sheet name="Encarregado" sheetId="3" r:id="rId3"/>
    <sheet name="RESUMO" sheetId="4" r:id="rId4"/>
  </sheets>
  <definedNames>
    <definedName name="_xlnm.Print_Area" localSheetId="2">'Encarregado'!$B$1:$C$56</definedName>
    <definedName name="_xlnm.Print_Area" localSheetId="1">'Garçom'!$B$1:$C$58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0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0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sharedStrings.xml><?xml version="1.0" encoding="utf-8"?>
<sst xmlns="http://schemas.openxmlformats.org/spreadsheetml/2006/main" count="214" uniqueCount="101">
  <si>
    <t>ENTRADA DE DADOS</t>
  </si>
  <si>
    <t>REMUNERAÇÃO CONFORME ACORDO COLETIVO DA CATEGORIA</t>
  </si>
  <si>
    <t>DATA BASE DA CATEGORIA(dia/mês/ano):01/01/2015</t>
  </si>
  <si>
    <r>
      <t xml:space="preserve">Salário da copeira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</si>
  <si>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</si>
  <si>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</si>
  <si>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Quantidade de empregados </t>
    </r>
    <r>
      <rPr>
        <b/>
        <sz val="10"/>
        <rFont val="Arial"/>
        <family val="2"/>
      </rPr>
      <t>(3)</t>
    </r>
  </si>
  <si>
    <t>INSUMOS DE MÃO DE OBRA</t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</si>
  <si>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</si>
  <si>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vale-transporte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</si>
  <si>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</si>
  <si>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médico-odontológica </t>
    </r>
    <r>
      <rPr>
        <b/>
        <sz val="10"/>
        <rFont val="Arial"/>
        <family val="2"/>
      </rPr>
      <t>(7)</t>
    </r>
  </si>
  <si>
    <r>
      <t xml:space="preserve">Outros custos por empregado (Auxílio funeral) </t>
    </r>
    <r>
      <rPr>
        <b/>
        <sz val="10"/>
        <rFont val="Arial"/>
        <family val="2"/>
      </rPr>
      <t>(8)</t>
    </r>
  </si>
  <si>
    <t>INSUMOS DIVERSOS</t>
  </si>
  <si>
    <t xml:space="preserve">Equipamento de uso geral </t>
  </si>
  <si>
    <t xml:space="preserve">Equipamento de uso comum </t>
  </si>
  <si>
    <r>
      <t>Fornecimento de material</t>
    </r>
    <r>
      <rPr>
        <b/>
        <sz val="10"/>
        <rFont val="Arial"/>
        <family val="2"/>
      </rPr>
      <t xml:space="preserve"> (9)</t>
    </r>
  </si>
  <si>
    <t>TRIBUTOS</t>
  </si>
  <si>
    <t>Informar o percentual do ISSQN do município</t>
  </si>
  <si>
    <t xml:space="preserve">ISSQN - </t>
  </si>
  <si>
    <t>PLANILHA DE CUSTOS</t>
  </si>
  <si>
    <t>%</t>
  </si>
  <si>
    <t>Serviço de Copeiragem - Copeira</t>
  </si>
  <si>
    <t>em R$</t>
  </si>
  <si>
    <t>Descrição do Item</t>
  </si>
  <si>
    <t>Custo</t>
  </si>
  <si>
    <t>Montante A (mão de obra)</t>
  </si>
  <si>
    <t>Salário da copeira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</si>
  <si>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</si>
  <si>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</si>
  <si>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</si>
  <si>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</si>
  <si>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</si>
  <si>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</si>
  <si>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</si>
  <si>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vale-transporte</t>
  </si>
  <si>
    <t>Valor do auxílio-alimentação</t>
  </si>
  <si>
    <t>Valor da assistência médico-odontológica</t>
  </si>
  <si>
    <t>Valor de outros custos por empregado (especificar)</t>
  </si>
  <si>
    <t>Total dos Insumos de Mão-de-Obra</t>
  </si>
  <si>
    <t>Insumos Diversos</t>
  </si>
  <si>
    <t>Fornecimento de material</t>
  </si>
  <si>
    <t>Total de Insumos Diversos</t>
  </si>
  <si>
    <t>Demais Componentes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</si>
  <si>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</si>
  <si>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</si>
  <si>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Total dos Demais Componentes</t>
  </si>
  <si>
    <t>Tributos (12)</t>
  </si>
  <si>
    <t xml:space="preserve">PIS - 0,65% </t>
  </si>
  <si>
    <t>COFINS - 3%</t>
  </si>
  <si>
    <t>Total dos Tributos (sobre o faturamento)</t>
  </si>
  <si>
    <t>Total do Montante B</t>
  </si>
  <si>
    <t>Faturamento = preço unitário por empregado (montante A + montante B)</t>
  </si>
  <si>
    <t>Preço mensal dos serv.da categoria (Faturamento x qde.Empregados)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</si>
  <si>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</si>
  <si>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</si>
  <si>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</si>
  <si>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(3) </t>
    </r>
    <r>
      <rPr>
        <sz val="10"/>
        <rFont val="Arial"/>
        <family val="2"/>
      </rPr>
      <t>Informar o número de empregados da categoria previsto no projeto básico.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</si>
  <si>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</si>
  <si>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</si>
  <si>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do benefício diário previsto na convenção coletivo da categoria para cada empregado.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</si>
  <si>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</si>
  <si>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insumos.</t>
    </r>
  </si>
  <si>
    <r>
      <t xml:space="preserve">(9) </t>
    </r>
    <r>
      <rPr>
        <sz val="10"/>
        <rFont val="Arial"/>
        <family val="2"/>
      </rPr>
      <t>Somente incluir custos da espécie se previstos no projeto básico.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</si>
  <si>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AUDIN/MPU.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</si>
  <si>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</si>
  <si>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</si>
  <si>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t>DATA BASE DA CATEGORIA(dia/mês/ano):_01/01/2015</t>
  </si>
  <si>
    <r>
      <t xml:space="preserve">Salário do garçom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</si>
  <si>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</si>
  <si>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t>Valor do vale-transporte (5)</t>
  </si>
  <si>
    <r>
      <t xml:space="preserve">Outros custos por empregado (auxílio funeral) </t>
    </r>
    <r>
      <rPr>
        <b/>
        <sz val="10"/>
        <rFont val="Arial"/>
        <family val="2"/>
      </rPr>
      <t>(8)</t>
    </r>
  </si>
  <si>
    <t>Equipamentos de uso comum</t>
  </si>
  <si>
    <t>Serviço de Copeiragem - Garçom</t>
  </si>
  <si>
    <t>Salário do garçom</t>
  </si>
  <si>
    <r>
      <t xml:space="preserve">Encargos Sociais - 72,11% </t>
    </r>
    <r>
      <rPr>
        <b/>
        <sz val="10"/>
        <rFont val="Arial"/>
        <family val="2"/>
      </rPr>
      <t>(9)</t>
    </r>
  </si>
  <si>
    <t>Valor de outros custos por empregado (Auxílio funeral)</t>
  </si>
  <si>
    <t>Equipamento de uso comum</t>
  </si>
  <si>
    <t xml:space="preserve">Equipamentos de  uso geral </t>
  </si>
  <si>
    <t xml:space="preserve">Fornecimento de material 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</si>
  <si>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 (10)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</si>
  <si>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</si>
  <si>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Tributos (11)</t>
  </si>
  <si>
    <t xml:space="preserve"> %</t>
  </si>
  <si>
    <r>
      <t xml:space="preserve">(9) </t>
    </r>
    <r>
      <rPr>
        <sz val="10"/>
        <rFont val="Arial"/>
        <family val="2"/>
      </rPr>
      <t>Percentual definido em estudo realizado pela SCI/STF e adotado pela AUDIN/MPU.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</si>
  <si>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</si>
  <si>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</si>
  <si>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t>DATA BASE DA CATEGORIA(dia/mês/ano): 01/01/2015</t>
  </si>
  <si>
    <r>
      <t xml:space="preserve">Salário do Encarregado  </t>
    </r>
    <r>
      <rPr>
        <b/>
        <sz val="10"/>
        <rFont val="Arial"/>
        <family val="2"/>
      </rPr>
      <t>(1)</t>
    </r>
  </si>
  <si>
    <t>Outras Modalidades (Encarregado)</t>
  </si>
  <si>
    <t>Salário</t>
  </si>
  <si>
    <t xml:space="preserve">RESUMO GERAL </t>
  </si>
  <si>
    <t>PROFISSIONAIS</t>
  </si>
  <si>
    <t>QUANT.</t>
  </si>
  <si>
    <t xml:space="preserve">VALOR UNITÁRIO </t>
  </si>
  <si>
    <t xml:space="preserve">VALOR TOTAL MENSAL </t>
  </si>
  <si>
    <t xml:space="preserve">VALOR TOTAL ANUAL </t>
  </si>
  <si>
    <t>Copeira</t>
  </si>
  <si>
    <t>Garçon</t>
  </si>
  <si>
    <t>Encarregado</t>
  </si>
  <si>
    <t xml:space="preserve">VALOR TOTAL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</si>
</sst>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);\(0\)"/>
    <numFmt numFmtId="165" formatCode="&quot;R$ &quot;#,##0.00"/>
  </numFmts>
  <fonts count="5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3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11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center" vertical="top" wrapText="1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39" fontId="0" fillId="34" borderId="18" xfId="0" applyNumberFormat="1" applyFont="1" applyFill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39" fontId="0" fillId="0" borderId="15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/>
    </xf>
    <xf numFmtId="39" fontId="0" fillId="34" borderId="15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3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39" fontId="9" fillId="33" borderId="0" xfId="0" applyNumberFormat="1" applyFont="1" applyFill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39" fontId="3" fillId="33" borderId="0" xfId="0" applyNumberFormat="1" applyFont="1" applyFill="1" applyAlignment="1" applyProtection="1">
      <alignment/>
      <protection/>
    </xf>
    <xf numFmtId="39" fontId="0" fillId="0" borderId="21" xfId="0" applyNumberFormat="1" applyFont="1" applyBorder="1" applyAlignment="1" applyProtection="1">
      <alignment vertical="center" wrapText="1"/>
      <protection/>
    </xf>
    <xf numFmtId="39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39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37" fontId="0" fillId="0" borderId="24" xfId="0" applyNumberFormat="1" applyFont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4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39" fontId="0" fillId="34" borderId="22" xfId="0" applyNumberFormat="1" applyFont="1" applyFill="1" applyBorder="1" applyAlignment="1" applyProtection="1">
      <alignment horizontal="center" vertical="center" wrapText="1"/>
      <protection/>
    </xf>
    <xf numFmtId="39" fontId="0" fillId="0" borderId="26" xfId="0" applyNumberFormat="1" applyFont="1" applyBorder="1" applyAlignment="1" applyProtection="1">
      <alignment horizontal="center" vertical="center" wrapText="1"/>
      <protection/>
    </xf>
    <xf numFmtId="39" fontId="0" fillId="0" borderId="23" xfId="0" applyNumberFormat="1" applyFont="1" applyBorder="1" applyAlignment="1" applyProtection="1">
      <alignment horizontal="center" vertical="center" wrapText="1"/>
      <protection/>
    </xf>
    <xf numFmtId="39" fontId="4" fillId="35" borderId="27" xfId="0" applyNumberFormat="1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39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39" fontId="0" fillId="0" borderId="26" xfId="0" applyNumberFormat="1" applyFont="1" applyFill="1" applyBorder="1" applyAlignment="1" applyProtection="1">
      <alignment horizontal="center" vertical="center" wrapText="1"/>
      <protection/>
    </xf>
    <xf numFmtId="3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39" fontId="0" fillId="0" borderId="28" xfId="0" applyNumberFormat="1" applyFont="1" applyBorder="1" applyAlignment="1" applyProtection="1">
      <alignment horizontal="center" vertical="center" wrapText="1"/>
      <protection/>
    </xf>
    <xf numFmtId="39" fontId="0" fillId="0" borderId="23" xfId="0" applyNumberFormat="1" applyFont="1" applyBorder="1" applyAlignment="1" applyProtection="1">
      <alignment horizontal="left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39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39" fontId="0" fillId="0" borderId="29" xfId="0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30" xfId="0" applyFont="1" applyFill="1" applyBorder="1" applyAlignment="1" applyProtection="1">
      <alignment horizontal="justify"/>
      <protection/>
    </xf>
    <xf numFmtId="0" fontId="0" fillId="33" borderId="31" xfId="0" applyFont="1" applyFill="1" applyBorder="1" applyAlignment="1" applyProtection="1">
      <alignment horizontal="justify"/>
      <protection/>
    </xf>
    <xf numFmtId="0" fontId="4" fillId="33" borderId="30" xfId="0" applyFont="1" applyFill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 locked="0"/>
    </xf>
    <xf numFmtId="39" fontId="0" fillId="0" borderId="33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39" fontId="0" fillId="0" borderId="34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/>
      <protection locked="0"/>
    </xf>
    <xf numFmtId="39" fontId="0" fillId="34" borderId="35" xfId="0" applyNumberFormat="1" applyFont="1" applyFill="1" applyBorder="1" applyAlignment="1" applyProtection="1">
      <alignment horizontal="center"/>
      <protection locked="0"/>
    </xf>
    <xf numFmtId="39" fontId="0" fillId="0" borderId="35" xfId="0" applyNumberFormat="1" applyFont="1" applyBorder="1" applyAlignment="1" applyProtection="1">
      <alignment horizontal="center"/>
      <protection locked="0"/>
    </xf>
    <xf numFmtId="3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39" fontId="4" fillId="35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3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/>
      <protection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39" fontId="0" fillId="34" borderId="3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left"/>
      <protection/>
    </xf>
    <xf numFmtId="0" fontId="14" fillId="0" borderId="35" xfId="0" applyFont="1" applyBorder="1" applyAlignment="1">
      <alignment horizontal="center"/>
    </xf>
    <xf numFmtId="0" fontId="14" fillId="0" borderId="35" xfId="0" applyFont="1" applyBorder="1" applyAlignment="1">
      <alignment horizontal="center" wrapText="1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165" fontId="15" fillId="0" borderId="35" xfId="0" applyNumberFormat="1" applyFont="1" applyBorder="1" applyAlignment="1">
      <alignment horizontal="center"/>
    </xf>
    <xf numFmtId="165" fontId="15" fillId="0" borderId="35" xfId="0" applyNumberFormat="1" applyFont="1" applyBorder="1" applyAlignment="1">
      <alignment/>
    </xf>
    <xf numFmtId="0" fontId="14" fillId="35" borderId="35" xfId="0" applyFont="1" applyFill="1" applyBorder="1" applyAlignment="1">
      <alignment/>
    </xf>
    <xf numFmtId="165" fontId="14" fillId="35" borderId="35" xfId="0" applyNumberFormat="1" applyFont="1" applyFill="1" applyBorder="1" applyAlignment="1">
      <alignment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37" borderId="25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left" wrapText="1"/>
      <protection/>
    </xf>
    <xf numFmtId="0" fontId="4" fillId="33" borderId="42" xfId="0" applyFont="1" applyFill="1" applyBorder="1" applyAlignment="1" applyProtection="1">
      <alignment horizontal="left" wrapText="1"/>
      <protection/>
    </xf>
    <xf numFmtId="0" fontId="4" fillId="33" borderId="42" xfId="0" applyFont="1" applyFill="1" applyBorder="1" applyAlignment="1" applyProtection="1">
      <alignment horizontal="justify"/>
      <protection/>
    </xf>
    <xf numFmtId="0" fontId="4" fillId="33" borderId="43" xfId="0" applyFont="1" applyFill="1" applyBorder="1" applyAlignment="1" applyProtection="1">
      <alignment horizontal="justify" wrapText="1"/>
      <protection/>
    </xf>
    <xf numFmtId="0" fontId="4" fillId="33" borderId="43" xfId="0" applyFont="1" applyFill="1" applyBorder="1" applyAlignment="1" applyProtection="1">
      <alignment horizontal="justify" vertical="center" wrapText="1"/>
      <protection/>
    </xf>
    <xf numFmtId="0" fontId="14" fillId="35" borderId="4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3"/>
  <sheetViews>
    <sheetView zoomScalePageLayoutView="0" workbookViewId="0" topLeftCell="A10">
      <selection activeCell="C36" sqref="C36"/>
    </sheetView>
  </sheetViews>
  <sheetFormatPr defaultColWidth="11.421875" defaultRowHeight="15.75" customHeight="1"/>
  <cols>
    <col min="1" max="1" width="5.8515625" style="1" customWidth="1"/>
    <col min="2" max="2" width="94.57421875" style="1" customWidth="1"/>
    <col min="3" max="3" width="25.7109375" style="1" customWidth="1"/>
    <col min="4" max="16384" width="11.421875" style="1" customWidth="1"/>
  </cols>
  <sheetData>
    <row r="2" spans="2:3" ht="15.75" customHeight="1">
      <c r="B2" s="93" t="s">
        <v>0</v>
      </c>
      <c r="C2" s="93"/>
    </row>
    <row r="3" spans="2:3" ht="15.75" customHeight="1">
      <c r="B3" s="94" t="s">
        <v>1</v>
      </c>
      <c r="C3" s="94"/>
    </row>
    <row r="4" spans="2:3" ht="15.75" customHeight="1">
      <c r="B4" s="94" t="s">
        <v>2</v>
      </c>
      <c r="C4" s="94"/>
    </row>
    <row r="5" spans="2:3" ht="15.75" customHeight="1">
      <c r="B5" s="2" t="s">
        <v>3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3</v>
      </c>
    </row>
    <row r="9" spans="2:3" ht="15.75" customHeight="1">
      <c r="B9" s="95" t="s">
        <v>7</v>
      </c>
      <c r="C9" s="95"/>
    </row>
    <row r="10" spans="2:3" ht="15.75" customHeight="1">
      <c r="B10" s="7" t="s">
        <v>8</v>
      </c>
      <c r="C10" s="8">
        <v>121.5</v>
      </c>
    </row>
    <row r="11" spans="2:3" ht="15.75" customHeight="1">
      <c r="B11" s="9" t="s">
        <v>9</v>
      </c>
      <c r="C11" s="10">
        <v>12.87</v>
      </c>
    </row>
    <row r="12" spans="2:3" ht="15.75" customHeight="1">
      <c r="B12" s="2" t="s">
        <v>10</v>
      </c>
      <c r="C12" s="11">
        <v>24</v>
      </c>
    </row>
    <row r="13" spans="2:3" ht="15.75" customHeight="1">
      <c r="B13" s="2" t="s">
        <v>11</v>
      </c>
      <c r="C13" s="11">
        <v>154.5</v>
      </c>
    </row>
    <row r="14" spans="2:3" ht="15.75" customHeight="1">
      <c r="B14" s="5" t="s">
        <v>12</v>
      </c>
      <c r="C14" s="12">
        <v>2.5</v>
      </c>
    </row>
    <row r="15" spans="2:3" ht="15.75" customHeight="1">
      <c r="B15" s="94" t="s">
        <v>13</v>
      </c>
      <c r="C15" s="94"/>
    </row>
    <row r="16" spans="2:3" ht="15.75" customHeight="1">
      <c r="B16" s="13" t="s">
        <v>14</v>
      </c>
      <c r="C16" s="14">
        <v>0.87</v>
      </c>
    </row>
    <row r="17" spans="2:3" ht="15.75" customHeight="1">
      <c r="B17" s="13" t="s">
        <v>15</v>
      </c>
      <c r="C17" s="12">
        <v>0.47</v>
      </c>
    </row>
    <row r="18" spans="2:3" ht="15.75" customHeight="1">
      <c r="B18" s="7" t="s">
        <v>16</v>
      </c>
      <c r="C18" s="8">
        <v>235.12</v>
      </c>
    </row>
    <row r="19" spans="2:3" ht="15.75" customHeight="1">
      <c r="B19" s="96" t="s">
        <v>17</v>
      </c>
      <c r="C19" s="96"/>
    </row>
    <row r="20" spans="2:3" ht="15.75" customHeight="1">
      <c r="B20" s="15" t="s">
        <v>18</v>
      </c>
      <c r="C20" s="16">
        <v>5</v>
      </c>
    </row>
    <row r="21" spans="2:3" ht="15.75" customHeight="1">
      <c r="B21" s="17"/>
      <c r="C21" s="18" t="s">
        <v>19</v>
      </c>
    </row>
    <row r="22" spans="2:3" s="19" customFormat="1" ht="15.75" customHeight="1">
      <c r="B22" s="20" t="s">
        <v>20</v>
      </c>
      <c r="C22" s="21" t="s">
        <v>21</v>
      </c>
    </row>
    <row r="23" spans="2:3" s="19" customFormat="1" ht="15.75" customHeight="1">
      <c r="B23" s="20" t="s">
        <v>22</v>
      </c>
      <c r="C23" s="22" t="s">
        <v>23</v>
      </c>
    </row>
    <row r="24" spans="2:3" s="19" customFormat="1" ht="15.75" customHeight="1">
      <c r="B24" s="23"/>
      <c r="C24" s="24"/>
    </row>
    <row r="25" spans="2:3" s="19" customFormat="1" ht="15.75" customHeight="1">
      <c r="B25" s="97" t="s">
        <v>24</v>
      </c>
      <c r="C25" s="97" t="s">
        <v>25</v>
      </c>
    </row>
    <row r="26" spans="2:3" s="19" customFormat="1" ht="15.75" customHeight="1">
      <c r="B26" s="97"/>
      <c r="C26" s="97"/>
    </row>
    <row r="27" spans="2:3" s="19" customFormat="1" ht="15.75" customHeight="1">
      <c r="B27" s="25" t="s">
        <v>26</v>
      </c>
      <c r="C27" s="26"/>
    </row>
    <row r="28" spans="2:3" s="27" customFormat="1" ht="15.75" customHeight="1">
      <c r="B28" s="28" t="s">
        <v>27</v>
      </c>
      <c r="C28" s="29">
        <f>+C5</f>
        <v>952.22</v>
      </c>
    </row>
    <row r="29" spans="2:3" s="27" customFormat="1" ht="15.75" customHeight="1">
      <c r="B29" s="28" t="s">
        <v>28</v>
      </c>
      <c r="C29" s="29">
        <f>C5*C6%</f>
        <v>0</v>
      </c>
    </row>
    <row r="30" spans="2:3" s="27" customFormat="1" ht="15.75" customHeight="1">
      <c r="B30" s="30" t="s">
        <v>29</v>
      </c>
      <c r="C30" s="31">
        <f>C5*C7%</f>
        <v>0</v>
      </c>
    </row>
    <row r="31" spans="2:3" s="19" customFormat="1" ht="15.75" customHeight="1">
      <c r="B31" s="32" t="s">
        <v>30</v>
      </c>
      <c r="C31" s="33">
        <f>SUM(C28:C30)*0.7211</f>
        <v>686.645842</v>
      </c>
    </row>
    <row r="32" spans="2:3" s="19" customFormat="1" ht="15.75" customHeight="1">
      <c r="B32" s="34" t="s">
        <v>31</v>
      </c>
      <c r="C32" s="35">
        <f>+C8</f>
        <v>3</v>
      </c>
    </row>
    <row r="33" spans="2:3" s="19" customFormat="1" ht="15.75" customHeight="1">
      <c r="B33" s="36" t="s">
        <v>32</v>
      </c>
      <c r="C33" s="37">
        <f>SUM(C28:C31)</f>
        <v>1638.8658420000002</v>
      </c>
    </row>
    <row r="34" spans="2:3" s="19" customFormat="1" ht="15.75" customHeight="1">
      <c r="B34" s="38" t="s">
        <v>33</v>
      </c>
      <c r="C34" s="29"/>
    </row>
    <row r="35" spans="2:3" s="19" customFormat="1" ht="15.75" customHeight="1">
      <c r="B35" s="30" t="s">
        <v>34</v>
      </c>
      <c r="C35" s="29">
        <f>C10</f>
        <v>121.5</v>
      </c>
    </row>
    <row r="36" spans="2:3" s="19" customFormat="1" ht="15.75" customHeight="1">
      <c r="B36" s="32" t="s">
        <v>35</v>
      </c>
      <c r="C36" s="39">
        <f>($C$11*22)-(C28*0.06)</f>
        <v>226.0068</v>
      </c>
    </row>
    <row r="37" spans="2:3" s="19" customFormat="1" ht="15.75" customHeight="1">
      <c r="B37" s="32" t="s">
        <v>36</v>
      </c>
      <c r="C37" s="40">
        <f>$C$12*22</f>
        <v>528</v>
      </c>
    </row>
    <row r="38" spans="2:3" s="19" customFormat="1" ht="15.75" customHeight="1">
      <c r="B38" s="32" t="s">
        <v>37</v>
      </c>
      <c r="C38" s="33">
        <f>+C13</f>
        <v>154.5</v>
      </c>
    </row>
    <row r="39" spans="2:3" s="19" customFormat="1" ht="15.75" customHeight="1">
      <c r="B39" s="34" t="s">
        <v>38</v>
      </c>
      <c r="C39" s="41">
        <f>C14</f>
        <v>2.5</v>
      </c>
    </row>
    <row r="40" spans="2:3" s="19" customFormat="1" ht="15.75" customHeight="1">
      <c r="B40" s="36" t="s">
        <v>39</v>
      </c>
      <c r="C40" s="42">
        <f>SUM(C35:C39)</f>
        <v>1032.5068</v>
      </c>
    </row>
    <row r="41" spans="2:3" s="19" customFormat="1" ht="15.75" customHeight="1">
      <c r="B41" s="38" t="s">
        <v>40</v>
      </c>
      <c r="C41" s="29"/>
    </row>
    <row r="42" spans="2:3" s="19" customFormat="1" ht="15.75" customHeight="1">
      <c r="B42" s="13" t="s">
        <v>14</v>
      </c>
      <c r="C42" s="43">
        <f>C16</f>
        <v>0.87</v>
      </c>
    </row>
    <row r="43" spans="2:3" s="19" customFormat="1" ht="15.75" customHeight="1">
      <c r="B43" s="13" t="s">
        <v>15</v>
      </c>
      <c r="C43" s="43">
        <f>C17</f>
        <v>0.47</v>
      </c>
    </row>
    <row r="44" spans="2:3" s="19" customFormat="1" ht="15.75" customHeight="1">
      <c r="B44" s="44" t="s">
        <v>41</v>
      </c>
      <c r="C44" s="43">
        <f>+C18</f>
        <v>235.12</v>
      </c>
    </row>
    <row r="45" spans="2:3" s="45" customFormat="1" ht="15.75" customHeight="1">
      <c r="B45" s="36" t="s">
        <v>42</v>
      </c>
      <c r="C45" s="46">
        <f>SUM(C42:C44)</f>
        <v>236.46</v>
      </c>
    </row>
    <row r="46" spans="2:3" s="45" customFormat="1" ht="15.75" customHeight="1">
      <c r="B46" s="47" t="s">
        <v>43</v>
      </c>
      <c r="C46" s="48"/>
    </row>
    <row r="47" spans="2:3" s="45" customFormat="1" ht="15.75" customHeight="1">
      <c r="B47" s="32" t="s">
        <v>44</v>
      </c>
      <c r="C47" s="49">
        <f>(SUM($C$33+$C$40+$C$45))*5.31%</f>
        <v>154.4059132902</v>
      </c>
    </row>
    <row r="48" spans="2:3" s="19" customFormat="1" ht="15.75" customHeight="1">
      <c r="B48" s="34" t="s">
        <v>45</v>
      </c>
      <c r="C48" s="50">
        <f>(SUM($C$33+$C$40+$C$45+C47))*7.2%</f>
        <v>220.48117598089442</v>
      </c>
    </row>
    <row r="49" spans="2:3" s="19" customFormat="1" ht="15.75" customHeight="1">
      <c r="B49" s="36" t="s">
        <v>46</v>
      </c>
      <c r="C49" s="42">
        <f>SUM(C47:C48)</f>
        <v>374.8870892710944</v>
      </c>
    </row>
    <row r="50" spans="2:3" s="19" customFormat="1" ht="15.75" customHeight="1">
      <c r="B50" s="51" t="s">
        <v>47</v>
      </c>
      <c r="C50" s="52"/>
    </row>
    <row r="51" spans="2:3" s="19" customFormat="1" ht="15.75" customHeight="1">
      <c r="B51" s="30" t="s">
        <v>48</v>
      </c>
      <c r="C51" s="29">
        <f>$C$56*0.65%</f>
        <v>23.358159007402428</v>
      </c>
    </row>
    <row r="52" spans="2:3" s="19" customFormat="1" ht="15.75" customHeight="1">
      <c r="B52" s="32" t="s">
        <v>49</v>
      </c>
      <c r="C52" s="33">
        <f>$C$56*3%</f>
        <v>107.80688772647274</v>
      </c>
    </row>
    <row r="53" spans="2:3" s="19" customFormat="1" ht="15.75" customHeight="1">
      <c r="B53" s="53" t="str">
        <f>(C21&amp;C20&amp;C22)</f>
        <v>ISSQN - 5%</v>
      </c>
      <c r="C53" s="41">
        <f>$C$20%*C56</f>
        <v>179.6781462107879</v>
      </c>
    </row>
    <row r="54" spans="2:3" s="19" customFormat="1" ht="15.75" customHeight="1">
      <c r="B54" s="36" t="s">
        <v>50</v>
      </c>
      <c r="C54" s="42">
        <f>SUM(C51:C53)</f>
        <v>310.8431929446631</v>
      </c>
    </row>
    <row r="55" spans="2:3" s="19" customFormat="1" ht="15.75" customHeight="1">
      <c r="B55" s="54" t="s">
        <v>51</v>
      </c>
      <c r="C55" s="55">
        <f>SUM(C40,C45,C49,C54)</f>
        <v>1954.6970822157575</v>
      </c>
    </row>
    <row r="56" spans="2:3" s="19" customFormat="1" ht="15.75" customHeight="1">
      <c r="B56" s="56" t="s">
        <v>52</v>
      </c>
      <c r="C56" s="57">
        <f>SUM(C33,C40,C45,C49)/((100-(3.65+$C$20))/100)</f>
        <v>3593.562924215758</v>
      </c>
    </row>
    <row r="57" spans="2:3" s="19" customFormat="1" ht="15.75" customHeight="1">
      <c r="B57" s="54" t="s">
        <v>53</v>
      </c>
      <c r="C57" s="55">
        <f>(C32*C56)</f>
        <v>10780.688772647274</v>
      </c>
    </row>
    <row r="58" spans="2:3" s="19" customFormat="1" ht="15.75" customHeight="1">
      <c r="B58" s="58"/>
      <c r="C58" s="58"/>
    </row>
    <row r="59" spans="2:3" s="59" customFormat="1" ht="18" customHeight="1">
      <c r="B59" s="98" t="s">
        <v>54</v>
      </c>
      <c r="C59" s="98"/>
    </row>
    <row r="60" spans="2:3" s="59" customFormat="1" ht="18" customHeight="1">
      <c r="B60" s="60" t="s">
        <v>55</v>
      </c>
      <c r="C60" s="61"/>
    </row>
    <row r="61" spans="2:3" s="59" customFormat="1" ht="15.75" customHeight="1">
      <c r="B61" s="99" t="s">
        <v>56</v>
      </c>
      <c r="C61" s="99"/>
    </row>
    <row r="62" spans="2:3" s="59" customFormat="1" ht="15.75" customHeight="1">
      <c r="B62" s="99" t="s">
        <v>57</v>
      </c>
      <c r="C62" s="99"/>
    </row>
    <row r="63" spans="2:3" s="19" customFormat="1" ht="15.75" customHeight="1">
      <c r="B63" s="99" t="s">
        <v>58</v>
      </c>
      <c r="C63" s="99"/>
    </row>
    <row r="64" spans="2:3" s="59" customFormat="1" ht="15.75" customHeight="1">
      <c r="B64" s="100" t="s">
        <v>59</v>
      </c>
      <c r="C64" s="100"/>
    </row>
    <row r="65" spans="2:3" s="19" customFormat="1" ht="15.75" customHeight="1">
      <c r="B65" s="60" t="s">
        <v>60</v>
      </c>
      <c r="C65" s="61"/>
    </row>
    <row r="66" spans="2:3" s="59" customFormat="1" ht="15.75" customHeight="1">
      <c r="B66" s="60" t="s">
        <v>61</v>
      </c>
      <c r="C66" s="61"/>
    </row>
    <row r="67" spans="2:3" s="19" customFormat="1" ht="15.75" customHeight="1">
      <c r="B67" s="62" t="s">
        <v>62</v>
      </c>
      <c r="C67" s="63"/>
    </row>
    <row r="68" spans="2:3" s="19" customFormat="1" ht="15.75" customHeight="1">
      <c r="B68" s="100" t="s">
        <v>63</v>
      </c>
      <c r="C68" s="100"/>
    </row>
    <row r="69" spans="2:3" ht="15.75" customHeight="1">
      <c r="B69" s="60" t="s">
        <v>64</v>
      </c>
      <c r="C69" s="61"/>
    </row>
    <row r="70" spans="2:3" ht="15.75" customHeight="1">
      <c r="B70" s="99" t="s">
        <v>65</v>
      </c>
      <c r="C70" s="99"/>
    </row>
    <row r="71" spans="2:3" ht="11.25" customHeight="1">
      <c r="B71" s="101" t="s">
        <v>66</v>
      </c>
      <c r="C71" s="101"/>
    </row>
    <row r="72" spans="2:3" ht="2.25" customHeight="1">
      <c r="B72" s="101"/>
      <c r="C72" s="101"/>
    </row>
    <row r="73" spans="2:3" ht="15.75" customHeight="1">
      <c r="B73" s="101"/>
      <c r="C73" s="101"/>
    </row>
  </sheetData>
  <sheetProtection selectLockedCells="1" selectUnlockedCells="1"/>
  <mergeCells count="16">
    <mergeCell ref="B64:C64"/>
    <mergeCell ref="B68:C68"/>
    <mergeCell ref="B70:C70"/>
    <mergeCell ref="B71:C73"/>
    <mergeCell ref="B25:B26"/>
    <mergeCell ref="C25:C26"/>
    <mergeCell ref="B59:C59"/>
    <mergeCell ref="B61:C61"/>
    <mergeCell ref="B62:C62"/>
    <mergeCell ref="B63:C63"/>
    <mergeCell ref="B2:C2"/>
    <mergeCell ref="B3:C3"/>
    <mergeCell ref="B4:C4"/>
    <mergeCell ref="B9:C9"/>
    <mergeCell ref="B15:C15"/>
    <mergeCell ref="B19:C19"/>
  </mergeCells>
  <printOptions horizontalCentered="1"/>
  <pageMargins left="0.15763888888888888" right="0.15763888888888888" top="0.43333333333333335" bottom="0.15763888888888888" header="0.5118055555555555" footer="0.5118055555555555"/>
  <pageSetup horizontalDpi="300" verticalDpi="300" orientation="portrait" paperSize="9" scale="75"/>
  <rowBreaks count="1" manualBreakCount="1">
    <brk id="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3">
      <selection activeCell="C36" sqref="C36"/>
    </sheetView>
  </sheetViews>
  <sheetFormatPr defaultColWidth="11.421875" defaultRowHeight="15.75" customHeight="1"/>
  <cols>
    <col min="1" max="1" width="5.7109375" style="1" customWidth="1"/>
    <col min="2" max="2" width="94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93" t="s">
        <v>0</v>
      </c>
      <c r="C2" s="93"/>
    </row>
    <row r="3" spans="2:3" ht="15.75" customHeight="1">
      <c r="B3" s="94" t="s">
        <v>1</v>
      </c>
      <c r="C3" s="94"/>
    </row>
    <row r="4" spans="2:3" ht="15.75" customHeight="1">
      <c r="B4" s="94" t="s">
        <v>67</v>
      </c>
      <c r="C4" s="94"/>
    </row>
    <row r="5" spans="2:3" ht="15.75" customHeight="1">
      <c r="B5" s="2" t="s">
        <v>68</v>
      </c>
      <c r="C5" s="3">
        <v>1405.85</v>
      </c>
    </row>
    <row r="6" spans="2:3" ht="15.75" customHeight="1">
      <c r="B6" s="2" t="s">
        <v>69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8</v>
      </c>
    </row>
    <row r="9" spans="2:3" ht="15.75" customHeight="1">
      <c r="B9" s="95" t="s">
        <v>7</v>
      </c>
      <c r="C9" s="95"/>
    </row>
    <row r="10" spans="2:3" ht="15.75" customHeight="1">
      <c r="B10" s="7" t="s">
        <v>8</v>
      </c>
      <c r="C10" s="8">
        <v>129.53</v>
      </c>
    </row>
    <row r="11" spans="2:3" ht="15.75" customHeight="1">
      <c r="B11" s="9" t="s">
        <v>70</v>
      </c>
      <c r="C11" s="10">
        <v>12.87</v>
      </c>
    </row>
    <row r="12" spans="2:3" ht="15.75" customHeight="1">
      <c r="B12" s="2" t="s">
        <v>10</v>
      </c>
      <c r="C12" s="11">
        <v>24</v>
      </c>
    </row>
    <row r="13" spans="2:3" ht="15.75" customHeight="1">
      <c r="B13" s="2" t="s">
        <v>11</v>
      </c>
      <c r="C13" s="11">
        <v>154.5</v>
      </c>
    </row>
    <row r="14" spans="2:3" ht="15.75" customHeight="1">
      <c r="B14" s="64" t="s">
        <v>71</v>
      </c>
      <c r="C14" s="65">
        <v>2.5</v>
      </c>
    </row>
    <row r="15" spans="2:3" ht="15.75" customHeight="1">
      <c r="B15" s="95" t="s">
        <v>13</v>
      </c>
      <c r="C15" s="95"/>
    </row>
    <row r="16" spans="2:3" ht="15.75" customHeight="1">
      <c r="B16" s="66" t="s">
        <v>72</v>
      </c>
      <c r="C16" s="67">
        <v>4.69</v>
      </c>
    </row>
    <row r="17" spans="2:3" ht="15.75" customHeight="1">
      <c r="B17" s="68" t="s">
        <v>14</v>
      </c>
      <c r="C17" s="69">
        <v>0.87</v>
      </c>
    </row>
    <row r="18" spans="2:3" ht="15.75" customHeight="1">
      <c r="B18" s="68" t="s">
        <v>41</v>
      </c>
      <c r="C18" s="70">
        <v>0</v>
      </c>
    </row>
    <row r="19" spans="2:3" ht="15.75" customHeight="1">
      <c r="B19" s="95" t="s">
        <v>17</v>
      </c>
      <c r="C19" s="95"/>
    </row>
    <row r="20" spans="2:3" ht="15.75" customHeight="1">
      <c r="B20" s="15" t="s">
        <v>18</v>
      </c>
      <c r="C20" s="16">
        <v>5</v>
      </c>
    </row>
    <row r="21" spans="2:3" ht="15.75" customHeight="1">
      <c r="B21" s="17"/>
      <c r="C21" s="71"/>
    </row>
    <row r="22" s="19" customFormat="1" ht="15.75" customHeight="1">
      <c r="B22" s="72" t="s">
        <v>20</v>
      </c>
    </row>
    <row r="23" spans="2:3" s="19" customFormat="1" ht="15.75" customHeight="1">
      <c r="B23" s="20" t="s">
        <v>73</v>
      </c>
      <c r="C23" s="22" t="s">
        <v>23</v>
      </c>
    </row>
    <row r="24" spans="2:3" s="19" customFormat="1" ht="15.75" customHeight="1">
      <c r="B24" s="23"/>
      <c r="C24" s="24"/>
    </row>
    <row r="25" spans="2:3" s="19" customFormat="1" ht="15.75" customHeight="1">
      <c r="B25" s="97" t="s">
        <v>24</v>
      </c>
      <c r="C25" s="97" t="s">
        <v>25</v>
      </c>
    </row>
    <row r="26" spans="2:3" s="19" customFormat="1" ht="15.75" customHeight="1">
      <c r="B26" s="97"/>
      <c r="C26" s="97"/>
    </row>
    <row r="27" spans="2:3" s="19" customFormat="1" ht="15.75" customHeight="1">
      <c r="B27" s="25" t="s">
        <v>26</v>
      </c>
      <c r="C27" s="26"/>
    </row>
    <row r="28" spans="2:3" s="27" customFormat="1" ht="15.75" customHeight="1">
      <c r="B28" s="28" t="s">
        <v>74</v>
      </c>
      <c r="C28" s="29">
        <f>C5</f>
        <v>1405.85</v>
      </c>
    </row>
    <row r="29" spans="2:3" s="27" customFormat="1" ht="15.75" customHeight="1">
      <c r="B29" s="28" t="s">
        <v>28</v>
      </c>
      <c r="C29" s="29">
        <f>C5*C6%</f>
        <v>0</v>
      </c>
    </row>
    <row r="30" spans="2:3" s="27" customFormat="1" ht="15.75" customHeight="1">
      <c r="B30" s="30" t="s">
        <v>29</v>
      </c>
      <c r="C30" s="31">
        <f>+C5*C7%</f>
        <v>0</v>
      </c>
    </row>
    <row r="31" spans="2:3" s="19" customFormat="1" ht="15.75" customHeight="1">
      <c r="B31" s="32" t="s">
        <v>75</v>
      </c>
      <c r="C31" s="33">
        <f>SUM(C28:C30)*0.7211</f>
        <v>1013.7584349999998</v>
      </c>
    </row>
    <row r="32" spans="2:3" s="19" customFormat="1" ht="15.75" customHeight="1">
      <c r="B32" s="34" t="s">
        <v>31</v>
      </c>
      <c r="C32" s="35">
        <f>C8</f>
        <v>8</v>
      </c>
    </row>
    <row r="33" spans="2:3" s="19" customFormat="1" ht="15.75" customHeight="1">
      <c r="B33" s="36" t="s">
        <v>32</v>
      </c>
      <c r="C33" s="37">
        <f>SUM(C28:C31)</f>
        <v>2419.6084349999996</v>
      </c>
    </row>
    <row r="34" spans="2:3" s="19" customFormat="1" ht="15.75" customHeight="1">
      <c r="B34" s="38" t="s">
        <v>33</v>
      </c>
      <c r="C34" s="29"/>
    </row>
    <row r="35" spans="2:3" s="19" customFormat="1" ht="15.75" customHeight="1">
      <c r="B35" s="30" t="s">
        <v>34</v>
      </c>
      <c r="C35" s="29">
        <f>C10</f>
        <v>129.53</v>
      </c>
    </row>
    <row r="36" spans="2:3" s="19" customFormat="1" ht="15.75" customHeight="1">
      <c r="B36" s="32" t="s">
        <v>35</v>
      </c>
      <c r="C36" s="39">
        <f>($C$11*22)-(C28*0.06)</f>
        <v>198.789</v>
      </c>
    </row>
    <row r="37" spans="2:3" s="19" customFormat="1" ht="15.75" customHeight="1">
      <c r="B37" s="32" t="s">
        <v>36</v>
      </c>
      <c r="C37" s="40">
        <f>$C$12*22</f>
        <v>528</v>
      </c>
    </row>
    <row r="38" spans="2:3" s="19" customFormat="1" ht="15.75" customHeight="1">
      <c r="B38" s="32" t="s">
        <v>37</v>
      </c>
      <c r="C38" s="33">
        <f>+C13</f>
        <v>154.5</v>
      </c>
    </row>
    <row r="39" spans="2:4" s="19" customFormat="1" ht="15.75" customHeight="1">
      <c r="B39" s="34" t="s">
        <v>76</v>
      </c>
      <c r="C39" s="41">
        <f>C14</f>
        <v>2.5</v>
      </c>
      <c r="D39" s="73"/>
    </row>
    <row r="40" spans="2:4" s="19" customFormat="1" ht="15.75" customHeight="1">
      <c r="B40" s="74" t="s">
        <v>39</v>
      </c>
      <c r="C40" s="75">
        <f>SUM(C35:C39)</f>
        <v>1013.319</v>
      </c>
      <c r="D40" s="73"/>
    </row>
    <row r="41" spans="2:4" s="19" customFormat="1" ht="15.75" customHeight="1">
      <c r="B41" s="38" t="s">
        <v>40</v>
      </c>
      <c r="C41" s="29"/>
      <c r="D41" s="73"/>
    </row>
    <row r="42" spans="2:4" s="19" customFormat="1" ht="15.75" customHeight="1">
      <c r="B42" s="76" t="s">
        <v>77</v>
      </c>
      <c r="C42" s="77">
        <f>C16</f>
        <v>4.69</v>
      </c>
      <c r="D42" s="73"/>
    </row>
    <row r="43" spans="2:4" s="19" customFormat="1" ht="15.75" customHeight="1">
      <c r="B43" s="76" t="s">
        <v>78</v>
      </c>
      <c r="C43" s="77">
        <f>C17</f>
        <v>0.87</v>
      </c>
      <c r="D43" s="73"/>
    </row>
    <row r="44" spans="2:4" s="19" customFormat="1" ht="15.75" customHeight="1">
      <c r="B44" s="76" t="s">
        <v>79</v>
      </c>
      <c r="C44" s="77">
        <f>C18</f>
        <v>0</v>
      </c>
      <c r="D44" s="73"/>
    </row>
    <row r="45" spans="2:4" s="19" customFormat="1" ht="15.75" customHeight="1">
      <c r="B45" s="74" t="s">
        <v>39</v>
      </c>
      <c r="C45" s="75">
        <f>SUM(C42:C44)</f>
        <v>5.5600000000000005</v>
      </c>
      <c r="D45" s="73"/>
    </row>
    <row r="46" spans="1:12" s="45" customFormat="1" ht="15.75" customHeight="1">
      <c r="A46" s="19"/>
      <c r="B46" s="47" t="s">
        <v>43</v>
      </c>
      <c r="C46" s="48"/>
      <c r="D46" s="73"/>
      <c r="E46" s="19"/>
      <c r="F46" s="19"/>
      <c r="G46" s="19"/>
      <c r="H46" s="19"/>
      <c r="I46" s="19"/>
      <c r="J46" s="19"/>
      <c r="K46" s="19"/>
      <c r="L46" s="19"/>
    </row>
    <row r="47" spans="2:13" s="45" customFormat="1" ht="15.75" customHeight="1">
      <c r="B47" s="32" t="s">
        <v>80</v>
      </c>
      <c r="C47" s="49">
        <f>(SUM($C$33+$C$40+$C$45))*5.31%</f>
        <v>182.58368279849995</v>
      </c>
      <c r="D47" s="73"/>
      <c r="E47" s="19"/>
      <c r="F47" s="19"/>
      <c r="G47" s="19"/>
      <c r="H47" s="19"/>
      <c r="I47" s="73"/>
      <c r="J47" s="73"/>
      <c r="K47" s="73"/>
      <c r="L47" s="73"/>
      <c r="M47" s="73"/>
    </row>
    <row r="48" spans="2:13" s="19" customFormat="1" ht="15.75" customHeight="1">
      <c r="B48" s="34" t="s">
        <v>81</v>
      </c>
      <c r="C48" s="50">
        <f>(SUM($C$33+$C$40++$C$45+$C47))*7.2%</f>
        <v>260.717120481492</v>
      </c>
      <c r="D48" s="73"/>
      <c r="I48" s="73"/>
      <c r="J48" s="73"/>
      <c r="K48" s="73"/>
      <c r="L48" s="73"/>
      <c r="M48" s="73"/>
    </row>
    <row r="49" spans="2:13" s="19" customFormat="1" ht="15.75" customHeight="1">
      <c r="B49" s="36" t="s">
        <v>46</v>
      </c>
      <c r="C49" s="42">
        <f>SUM(C47:C48)</f>
        <v>443.3008032799919</v>
      </c>
      <c r="D49" s="73"/>
      <c r="I49" s="73"/>
      <c r="J49" s="73"/>
      <c r="K49" s="73"/>
      <c r="L49" s="73"/>
      <c r="M49" s="73"/>
    </row>
    <row r="50" spans="2:3" s="19" customFormat="1" ht="15.75" customHeight="1">
      <c r="B50" s="51" t="s">
        <v>82</v>
      </c>
      <c r="C50" s="52"/>
    </row>
    <row r="51" spans="2:3" s="19" customFormat="1" ht="15.75" customHeight="1">
      <c r="B51" s="30" t="s">
        <v>48</v>
      </c>
      <c r="C51" s="29">
        <f>C56*0.65%</f>
        <v>27.581262779222712</v>
      </c>
    </row>
    <row r="52" spans="2:4" s="19" customFormat="1" ht="15.75" customHeight="1">
      <c r="B52" s="32" t="s">
        <v>49</v>
      </c>
      <c r="C52" s="33">
        <f>C56*3%</f>
        <v>127.29813590410481</v>
      </c>
      <c r="D52" s="78" t="s">
        <v>19</v>
      </c>
    </row>
    <row r="53" spans="2:4" s="19" customFormat="1" ht="15.75" customHeight="1">
      <c r="B53" s="53" t="str">
        <f>(D52&amp;C20&amp;D53)</f>
        <v>ISSQN - 5 %</v>
      </c>
      <c r="C53" s="41">
        <f>$C$20%*C56</f>
        <v>212.16355984017468</v>
      </c>
      <c r="D53" s="78" t="s">
        <v>83</v>
      </c>
    </row>
    <row r="54" spans="2:5" s="19" customFormat="1" ht="15.75" customHeight="1">
      <c r="B54" s="36" t="s">
        <v>50</v>
      </c>
      <c r="C54" s="42">
        <f>SUM(C51:C53)</f>
        <v>367.0429585235022</v>
      </c>
      <c r="D54" s="27"/>
      <c r="E54" s="27"/>
    </row>
    <row r="55" spans="2:5" s="19" customFormat="1" ht="15.75" customHeight="1">
      <c r="B55" s="54" t="s">
        <v>51</v>
      </c>
      <c r="C55" s="55">
        <f>SUM(C40,C45,C49,C54)</f>
        <v>1829.222761803494</v>
      </c>
      <c r="E55" s="27"/>
    </row>
    <row r="56" spans="2:3" s="19" customFormat="1" ht="15.75" customHeight="1">
      <c r="B56" s="56" t="s">
        <v>52</v>
      </c>
      <c r="C56" s="57">
        <f>SUM(C33,C40,C49)/((100-(3.65+$C$20))/100)</f>
        <v>4243.271196803494</v>
      </c>
    </row>
    <row r="57" spans="2:5" s="19" customFormat="1" ht="15.75" customHeight="1">
      <c r="B57" s="54" t="s">
        <v>53</v>
      </c>
      <c r="C57" s="55">
        <f>(C56*C32)</f>
        <v>33946.16957442795</v>
      </c>
      <c r="E57" s="27"/>
    </row>
    <row r="58" spans="2:3" s="19" customFormat="1" ht="15.75" customHeight="1">
      <c r="B58" s="58"/>
      <c r="C58" s="58"/>
    </row>
    <row r="59" spans="2:12" s="59" customFormat="1" ht="15.75" customHeight="1">
      <c r="B59" s="98" t="s">
        <v>54</v>
      </c>
      <c r="C59" s="98"/>
      <c r="D59" s="19"/>
      <c r="E59" s="19"/>
      <c r="F59" s="19"/>
      <c r="G59" s="19"/>
      <c r="H59" s="19"/>
      <c r="I59" s="19"/>
      <c r="J59" s="19"/>
      <c r="K59" s="19"/>
      <c r="L59" s="19"/>
    </row>
    <row r="60" spans="2:3" ht="15.75" customHeight="1">
      <c r="B60" s="60" t="s">
        <v>55</v>
      </c>
      <c r="C60" s="61"/>
    </row>
    <row r="61" spans="2:3" ht="15.75" customHeight="1">
      <c r="B61" s="99" t="s">
        <v>56</v>
      </c>
      <c r="C61" s="99"/>
    </row>
    <row r="62" spans="2:3" ht="15.75" customHeight="1">
      <c r="B62" s="99" t="s">
        <v>57</v>
      </c>
      <c r="C62" s="99"/>
    </row>
    <row r="63" spans="2:3" ht="15.75" customHeight="1">
      <c r="B63" s="99" t="s">
        <v>58</v>
      </c>
      <c r="C63" s="99"/>
    </row>
    <row r="64" spans="2:3" ht="15.75" customHeight="1">
      <c r="B64" s="100" t="s">
        <v>59</v>
      </c>
      <c r="C64" s="100"/>
    </row>
    <row r="65" spans="2:3" ht="15.75" customHeight="1">
      <c r="B65" s="60" t="s">
        <v>60</v>
      </c>
      <c r="C65" s="61"/>
    </row>
    <row r="66" spans="2:3" ht="15.75" customHeight="1">
      <c r="B66" s="60" t="s">
        <v>61</v>
      </c>
      <c r="C66" s="61"/>
    </row>
    <row r="67" spans="2:3" ht="15.75" customHeight="1">
      <c r="B67" s="62" t="s">
        <v>62</v>
      </c>
      <c r="C67" s="63"/>
    </row>
    <row r="68" spans="2:3" ht="15.75" customHeight="1">
      <c r="B68" s="60" t="s">
        <v>84</v>
      </c>
      <c r="C68" s="61"/>
    </row>
    <row r="69" spans="2:3" ht="15.75" customHeight="1">
      <c r="B69" s="99" t="s">
        <v>85</v>
      </c>
      <c r="C69" s="99"/>
    </row>
    <row r="70" spans="2:3" ht="15.75" customHeight="1">
      <c r="B70" s="102" t="s">
        <v>86</v>
      </c>
      <c r="C70" s="102"/>
    </row>
    <row r="71" spans="2:3" ht="15.75" customHeight="1">
      <c r="B71" s="102"/>
      <c r="C71" s="102"/>
    </row>
    <row r="72" spans="2:3" ht="2.25" customHeight="1">
      <c r="B72" s="102"/>
      <c r="C72" s="102"/>
    </row>
  </sheetData>
  <sheetProtection selectLockedCells="1" selectUnlockedCells="1"/>
  <mergeCells count="15">
    <mergeCell ref="B64:C64"/>
    <mergeCell ref="B69:C69"/>
    <mergeCell ref="B70:C72"/>
    <mergeCell ref="B25:B26"/>
    <mergeCell ref="C25:C26"/>
    <mergeCell ref="B59:C59"/>
    <mergeCell ref="B61:C61"/>
    <mergeCell ref="B62:C62"/>
    <mergeCell ref="B63:C63"/>
    <mergeCell ref="B2:C2"/>
    <mergeCell ref="B3:C3"/>
    <mergeCell ref="B4:C4"/>
    <mergeCell ref="B9:C9"/>
    <mergeCell ref="B15:C15"/>
    <mergeCell ref="B19:C19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8" max="255" man="1"/>
  </rowBreaks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1"/>
  <sheetViews>
    <sheetView tabSelected="1" zoomScalePageLayoutView="0" workbookViewId="0" topLeftCell="A7">
      <selection activeCell="C35" sqref="C35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93" t="s">
        <v>0</v>
      </c>
      <c r="C2" s="93"/>
    </row>
    <row r="3" spans="2:3" ht="15.75" customHeight="1">
      <c r="B3" s="94" t="s">
        <v>1</v>
      </c>
      <c r="C3" s="94"/>
    </row>
    <row r="4" spans="2:3" ht="15.75" customHeight="1">
      <c r="B4" s="94" t="s">
        <v>87</v>
      </c>
      <c r="C4" s="94"/>
    </row>
    <row r="5" spans="2:3" ht="15.75" customHeight="1">
      <c r="B5" s="2" t="s">
        <v>88</v>
      </c>
      <c r="C5" s="3">
        <v>1904.95</v>
      </c>
    </row>
    <row r="6" spans="2:3" ht="15.75" customHeight="1">
      <c r="B6" s="2" t="s">
        <v>4</v>
      </c>
      <c r="C6" s="79">
        <v>0</v>
      </c>
    </row>
    <row r="7" spans="2:3" ht="15.75" customHeight="1">
      <c r="B7" s="2" t="s">
        <v>5</v>
      </c>
      <c r="C7" s="79">
        <v>0</v>
      </c>
    </row>
    <row r="8" spans="2:3" ht="15.75" customHeight="1">
      <c r="B8" s="5" t="s">
        <v>6</v>
      </c>
      <c r="C8" s="6">
        <v>1</v>
      </c>
    </row>
    <row r="9" spans="2:3" ht="15.75" customHeight="1">
      <c r="B9" s="95" t="s">
        <v>7</v>
      </c>
      <c r="C9" s="95"/>
    </row>
    <row r="10" spans="2:3" ht="15.75" customHeight="1">
      <c r="B10" s="7" t="s">
        <v>8</v>
      </c>
      <c r="C10" s="8">
        <v>91.75</v>
      </c>
    </row>
    <row r="11" spans="2:3" ht="15.75" customHeight="1">
      <c r="B11" s="9" t="s">
        <v>9</v>
      </c>
      <c r="C11" s="10">
        <v>12.87</v>
      </c>
    </row>
    <row r="12" spans="2:3" ht="15.75" customHeight="1">
      <c r="B12" s="2" t="s">
        <v>10</v>
      </c>
      <c r="C12" s="11">
        <v>24</v>
      </c>
    </row>
    <row r="13" spans="2:3" ht="15.75" customHeight="1">
      <c r="B13" s="2" t="s">
        <v>11</v>
      </c>
      <c r="C13" s="11">
        <v>154.5</v>
      </c>
    </row>
    <row r="14" spans="2:3" ht="15.75" customHeight="1">
      <c r="B14" s="5" t="s">
        <v>71</v>
      </c>
      <c r="C14" s="12">
        <v>2.5</v>
      </c>
    </row>
    <row r="15" spans="2:3" ht="15.75" customHeight="1">
      <c r="B15" s="96" t="s">
        <v>13</v>
      </c>
      <c r="C15" s="96"/>
    </row>
    <row r="16" spans="2:3" ht="15.75" customHeight="1">
      <c r="B16" s="80" t="s">
        <v>14</v>
      </c>
      <c r="C16" s="81">
        <v>0.87</v>
      </c>
    </row>
    <row r="17" spans="2:3" ht="15.75" customHeight="1">
      <c r="B17" s="82" t="s">
        <v>16</v>
      </c>
      <c r="C17" s="83">
        <v>0</v>
      </c>
    </row>
    <row r="18" spans="2:3" ht="15.75" customHeight="1">
      <c r="B18" s="96" t="s">
        <v>17</v>
      </c>
      <c r="C18" s="96"/>
    </row>
    <row r="19" spans="2:3" ht="15.75" customHeight="1">
      <c r="B19" s="15" t="s">
        <v>18</v>
      </c>
      <c r="C19" s="16">
        <v>5</v>
      </c>
    </row>
    <row r="20" spans="2:3" ht="15.75" customHeight="1">
      <c r="B20" s="17"/>
      <c r="C20" s="71"/>
    </row>
    <row r="21" s="19" customFormat="1" ht="15.75" customHeight="1">
      <c r="B21" s="20" t="s">
        <v>20</v>
      </c>
    </row>
    <row r="22" spans="2:3" s="19" customFormat="1" ht="15.75" customHeight="1">
      <c r="B22" s="20" t="s">
        <v>89</v>
      </c>
      <c r="C22" s="22" t="s">
        <v>23</v>
      </c>
    </row>
    <row r="23" spans="2:3" s="19" customFormat="1" ht="15.75" customHeight="1">
      <c r="B23" s="23"/>
      <c r="C23" s="24"/>
    </row>
    <row r="24" spans="2:3" s="19" customFormat="1" ht="15.75" customHeight="1">
      <c r="B24" s="97" t="s">
        <v>24</v>
      </c>
      <c r="C24" s="97" t="s">
        <v>25</v>
      </c>
    </row>
    <row r="25" spans="2:3" s="19" customFormat="1" ht="15.75" customHeight="1">
      <c r="B25" s="97"/>
      <c r="C25" s="97"/>
    </row>
    <row r="26" spans="2:3" s="19" customFormat="1" ht="15.75" customHeight="1">
      <c r="B26" s="25" t="s">
        <v>26</v>
      </c>
      <c r="C26" s="26"/>
    </row>
    <row r="27" spans="2:3" s="27" customFormat="1" ht="15.75" customHeight="1">
      <c r="B27" s="28" t="s">
        <v>90</v>
      </c>
      <c r="C27" s="29">
        <f>C5</f>
        <v>1904.95</v>
      </c>
    </row>
    <row r="28" spans="2:3" s="27" customFormat="1" ht="15.75" customHeight="1">
      <c r="B28" s="28" t="s">
        <v>28</v>
      </c>
      <c r="C28" s="29">
        <f>C5*C6%</f>
        <v>0</v>
      </c>
    </row>
    <row r="29" spans="2:3" s="27" customFormat="1" ht="15.75" customHeight="1">
      <c r="B29" s="30" t="s">
        <v>29</v>
      </c>
      <c r="C29" s="31">
        <f>+C5*C7%</f>
        <v>0</v>
      </c>
    </row>
    <row r="30" spans="2:3" s="19" customFormat="1" ht="15.75" customHeight="1">
      <c r="B30" s="32" t="s">
        <v>30</v>
      </c>
      <c r="C30" s="33">
        <f>SUM(C27:C29)*0.7211</f>
        <v>1373.659445</v>
      </c>
    </row>
    <row r="31" spans="2:3" s="19" customFormat="1" ht="15.75" customHeight="1">
      <c r="B31" s="34" t="s">
        <v>31</v>
      </c>
      <c r="C31" s="35">
        <f>C8</f>
        <v>1</v>
      </c>
    </row>
    <row r="32" spans="2:3" s="19" customFormat="1" ht="15.75" customHeight="1">
      <c r="B32" s="36" t="s">
        <v>32</v>
      </c>
      <c r="C32" s="37">
        <f>SUM(C27:C30)</f>
        <v>3278.609445</v>
      </c>
    </row>
    <row r="33" spans="2:3" s="19" customFormat="1" ht="15.75" customHeight="1">
      <c r="B33" s="38" t="s">
        <v>33</v>
      </c>
      <c r="C33" s="29"/>
    </row>
    <row r="34" spans="2:3" s="19" customFormat="1" ht="15.75" customHeight="1">
      <c r="B34" s="30" t="s">
        <v>34</v>
      </c>
      <c r="C34" s="29">
        <f>C10</f>
        <v>91.75</v>
      </c>
    </row>
    <row r="35" spans="2:3" s="19" customFormat="1" ht="15.75" customHeight="1">
      <c r="B35" s="32" t="s">
        <v>35</v>
      </c>
      <c r="C35" s="39">
        <f>($C$11*22)-(C27*0.06)</f>
        <v>168.843</v>
      </c>
    </row>
    <row r="36" spans="2:3" s="19" customFormat="1" ht="15.75" customHeight="1">
      <c r="B36" s="32" t="s">
        <v>36</v>
      </c>
      <c r="C36" s="40">
        <f>$C$12*22</f>
        <v>528</v>
      </c>
    </row>
    <row r="37" spans="2:3" s="19" customFormat="1" ht="15.75" customHeight="1">
      <c r="B37" s="32" t="s">
        <v>37</v>
      </c>
      <c r="C37" s="33">
        <f>+C13</f>
        <v>154.5</v>
      </c>
    </row>
    <row r="38" spans="2:4" s="19" customFormat="1" ht="15.75" customHeight="1">
      <c r="B38" s="34" t="s">
        <v>38</v>
      </c>
      <c r="C38" s="41">
        <f>C14</f>
        <v>2.5</v>
      </c>
      <c r="D38" s="73"/>
    </row>
    <row r="39" spans="2:4" s="19" customFormat="1" ht="15.75" customHeight="1">
      <c r="B39" s="36" t="s">
        <v>39</v>
      </c>
      <c r="C39" s="42">
        <f>SUM(C34:C38)</f>
        <v>945.593</v>
      </c>
      <c r="D39" s="73"/>
    </row>
    <row r="40" spans="2:4" s="19" customFormat="1" ht="15.75" customHeight="1">
      <c r="B40" s="38" t="s">
        <v>40</v>
      </c>
      <c r="C40" s="29"/>
      <c r="D40" s="73"/>
    </row>
    <row r="41" spans="2:4" s="19" customFormat="1" ht="15.75" customHeight="1">
      <c r="B41" s="68" t="s">
        <v>14</v>
      </c>
      <c r="C41" s="70">
        <f>C16</f>
        <v>0.87</v>
      </c>
      <c r="D41" s="73"/>
    </row>
    <row r="42" spans="2:4" s="19" customFormat="1" ht="15.75" customHeight="1">
      <c r="B42" s="84" t="s">
        <v>41</v>
      </c>
      <c r="C42" s="43">
        <f>+C17</f>
        <v>0</v>
      </c>
      <c r="D42" s="73"/>
    </row>
    <row r="43" spans="1:12" s="45" customFormat="1" ht="15.75" customHeight="1">
      <c r="A43" s="19"/>
      <c r="B43" s="36" t="s">
        <v>42</v>
      </c>
      <c r="C43" s="46">
        <f>SUM(C41:C42)</f>
        <v>0.87</v>
      </c>
      <c r="D43" s="73"/>
      <c r="E43" s="19"/>
      <c r="F43" s="19"/>
      <c r="G43" s="19"/>
      <c r="H43" s="19"/>
      <c r="I43" s="19"/>
      <c r="J43" s="19"/>
      <c r="K43" s="19"/>
      <c r="L43" s="19"/>
    </row>
    <row r="44" spans="1:12" s="45" customFormat="1" ht="15.75" customHeight="1">
      <c r="A44" s="19"/>
      <c r="B44" s="47" t="s">
        <v>43</v>
      </c>
      <c r="C44" s="48"/>
      <c r="D44" s="73"/>
      <c r="E44" s="19"/>
      <c r="F44" s="19"/>
      <c r="G44" s="19"/>
      <c r="H44" s="19"/>
      <c r="I44" s="19"/>
      <c r="J44" s="19"/>
      <c r="K44" s="19"/>
      <c r="L44" s="19"/>
    </row>
    <row r="45" spans="2:13" s="45" customFormat="1" ht="15.75" customHeight="1">
      <c r="B45" s="32" t="s">
        <v>44</v>
      </c>
      <c r="C45" s="49">
        <f>(SUM($C$32+$C$39+$C$43))*5.31%</f>
        <v>224.35134682949996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 s="19" customFormat="1" ht="15.75" customHeight="1">
      <c r="B46" s="34" t="s">
        <v>45</v>
      </c>
      <c r="C46" s="50">
        <f>(SUM($C$32+$C$39+$C$43+C45))*7.2%</f>
        <v>320.35851301172397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 s="19" customFormat="1" ht="15.75" customHeight="1">
      <c r="B47" s="36" t="s">
        <v>46</v>
      </c>
      <c r="C47" s="42">
        <f>SUM(C45:C46)</f>
        <v>544.709859841224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3" s="19" customFormat="1" ht="15.75" customHeight="1">
      <c r="B48" s="51" t="s">
        <v>47</v>
      </c>
      <c r="C48" s="52"/>
    </row>
    <row r="49" spans="2:3" s="19" customFormat="1" ht="15.75" customHeight="1">
      <c r="B49" s="30" t="s">
        <v>48</v>
      </c>
      <c r="C49" s="29">
        <f>$C$54*0.65%</f>
        <v>33.93933769180948</v>
      </c>
    </row>
    <row r="50" spans="2:4" s="19" customFormat="1" ht="15.75" customHeight="1">
      <c r="B50" s="32" t="s">
        <v>49</v>
      </c>
      <c r="C50" s="33">
        <f>$C$54*3%</f>
        <v>156.64309703912065</v>
      </c>
      <c r="D50" s="78" t="s">
        <v>19</v>
      </c>
    </row>
    <row r="51" spans="2:4" s="19" customFormat="1" ht="15.75" customHeight="1">
      <c r="B51" s="53" t="str">
        <f>(D50&amp;C19&amp;D51)</f>
        <v>ISSQN - 5 %</v>
      </c>
      <c r="C51" s="41">
        <f>$C$19%*C54</f>
        <v>261.0718283985345</v>
      </c>
      <c r="D51" s="78" t="s">
        <v>83</v>
      </c>
    </row>
    <row r="52" spans="2:5" s="19" customFormat="1" ht="15.75" customHeight="1">
      <c r="B52" s="36" t="s">
        <v>50</v>
      </c>
      <c r="C52" s="42">
        <f>SUM(C49:C51)</f>
        <v>451.6542631294646</v>
      </c>
      <c r="D52" s="27"/>
      <c r="E52" s="27"/>
    </row>
    <row r="53" spans="2:5" s="19" customFormat="1" ht="15.75" customHeight="1">
      <c r="B53" s="54" t="s">
        <v>51</v>
      </c>
      <c r="C53" s="55">
        <f>SUM(C39,C43,C47,C52)</f>
        <v>1942.8271229706886</v>
      </c>
      <c r="E53" s="27"/>
    </row>
    <row r="54" spans="2:3" s="19" customFormat="1" ht="15.75" customHeight="1">
      <c r="B54" s="56" t="s">
        <v>52</v>
      </c>
      <c r="C54" s="57">
        <f>SUM(C32,C39,C43,C47)/((100-(3.65+$C$19))/100)</f>
        <v>5221.436567970689</v>
      </c>
    </row>
    <row r="55" spans="2:5" s="19" customFormat="1" ht="15.75" customHeight="1">
      <c r="B55" s="54" t="s">
        <v>53</v>
      </c>
      <c r="C55" s="55">
        <f>(C31*C54)</f>
        <v>5221.436567970689</v>
      </c>
      <c r="E55" s="27"/>
    </row>
    <row r="56" spans="2:3" s="19" customFormat="1" ht="15.75" customHeight="1">
      <c r="B56" s="58"/>
      <c r="C56" s="58"/>
    </row>
    <row r="57" spans="2:12" s="59" customFormat="1" ht="15.75" customHeight="1">
      <c r="B57" s="98" t="s">
        <v>54</v>
      </c>
      <c r="C57" s="98"/>
      <c r="D57" s="19"/>
      <c r="E57" s="19"/>
      <c r="F57" s="19"/>
      <c r="G57" s="19"/>
      <c r="H57" s="19"/>
      <c r="I57" s="19"/>
      <c r="J57" s="19"/>
      <c r="K57" s="19"/>
      <c r="L57" s="19"/>
    </row>
    <row r="58" spans="2:3" ht="15.75" customHeight="1">
      <c r="B58" s="60" t="s">
        <v>55</v>
      </c>
      <c r="C58" s="61"/>
    </row>
    <row r="59" spans="2:3" ht="15.75" customHeight="1">
      <c r="B59" s="99" t="s">
        <v>56</v>
      </c>
      <c r="C59" s="99"/>
    </row>
    <row r="60" spans="2:3" ht="15.75" customHeight="1">
      <c r="B60" s="99" t="s">
        <v>57</v>
      </c>
      <c r="C60" s="99"/>
    </row>
    <row r="61" spans="2:3" ht="15.75" customHeight="1">
      <c r="B61" s="99" t="s">
        <v>58</v>
      </c>
      <c r="C61" s="99"/>
    </row>
    <row r="62" spans="2:3" ht="15.75" customHeight="1">
      <c r="B62" s="100" t="s">
        <v>59</v>
      </c>
      <c r="C62" s="100"/>
    </row>
    <row r="63" spans="2:3" ht="15.75" customHeight="1">
      <c r="B63" s="60" t="s">
        <v>60</v>
      </c>
      <c r="C63" s="61"/>
    </row>
    <row r="64" spans="2:3" ht="15.75" customHeight="1">
      <c r="B64" s="60" t="s">
        <v>61</v>
      </c>
      <c r="C64" s="61"/>
    </row>
    <row r="65" spans="2:3" ht="15.75" customHeight="1">
      <c r="B65" s="62" t="s">
        <v>62</v>
      </c>
      <c r="C65" s="63"/>
    </row>
    <row r="66" spans="2:3" ht="15.75" customHeight="1">
      <c r="B66" s="100" t="s">
        <v>63</v>
      </c>
      <c r="C66" s="100"/>
    </row>
    <row r="67" spans="2:3" ht="15.75" customHeight="1">
      <c r="B67" s="60" t="s">
        <v>64</v>
      </c>
      <c r="C67" s="61"/>
    </row>
    <row r="68" spans="2:3" ht="15.75" customHeight="1">
      <c r="B68" s="99" t="s">
        <v>65</v>
      </c>
      <c r="C68" s="99"/>
    </row>
    <row r="69" spans="2:3" ht="6" customHeight="1">
      <c r="B69" s="101" t="s">
        <v>66</v>
      </c>
      <c r="C69" s="101"/>
    </row>
    <row r="70" spans="2:3" ht="6" customHeight="1">
      <c r="B70" s="101"/>
      <c r="C70" s="101"/>
    </row>
    <row r="71" spans="2:3" ht="15.75" customHeight="1">
      <c r="B71" s="101"/>
      <c r="C71" s="101"/>
    </row>
  </sheetData>
  <sheetProtection selectLockedCells="1" selectUnlockedCells="1"/>
  <mergeCells count="16"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  <mergeCell ref="B2:C2"/>
    <mergeCell ref="B3:C3"/>
    <mergeCell ref="B4:C4"/>
    <mergeCell ref="B9:C9"/>
    <mergeCell ref="B15:C15"/>
    <mergeCell ref="B18:C18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8.140625" style="0" customWidth="1"/>
    <col min="2" max="2" width="14.57421875" style="0" customWidth="1"/>
    <col min="3" max="3" width="22.28125" style="0" customWidth="1"/>
    <col min="4" max="4" width="18.140625" style="0" customWidth="1"/>
    <col min="5" max="5" width="18.8515625" style="0" customWidth="1"/>
  </cols>
  <sheetData>
    <row r="1" spans="1:5" ht="26.25" customHeight="1">
      <c r="A1" s="103" t="s">
        <v>91</v>
      </c>
      <c r="B1" s="103"/>
      <c r="C1" s="103"/>
      <c r="D1" s="103"/>
      <c r="E1" s="103"/>
    </row>
    <row r="2" spans="1:5" ht="30">
      <c r="A2" s="85" t="s">
        <v>92</v>
      </c>
      <c r="B2" s="85" t="s">
        <v>93</v>
      </c>
      <c r="C2" s="85" t="s">
        <v>94</v>
      </c>
      <c r="D2" s="86" t="s">
        <v>95</v>
      </c>
      <c r="E2" s="86" t="s">
        <v>96</v>
      </c>
    </row>
    <row r="3" spans="1:5" ht="21" customHeight="1">
      <c r="A3" s="87" t="s">
        <v>97</v>
      </c>
      <c r="B3" s="88">
        <v>3</v>
      </c>
      <c r="C3" s="89">
        <f>Copeira!C56</f>
        <v>3593.562924215758</v>
      </c>
      <c r="D3" s="90">
        <f>B3*C3</f>
        <v>10780.688772647274</v>
      </c>
      <c r="E3" s="90">
        <f>D3*12</f>
        <v>129368.26527176729</v>
      </c>
    </row>
    <row r="4" spans="1:5" ht="19.5" customHeight="1">
      <c r="A4" s="87" t="s">
        <v>98</v>
      </c>
      <c r="B4" s="88">
        <v>8</v>
      </c>
      <c r="C4" s="89">
        <f>Garçom!C56</f>
        <v>4243.271196803494</v>
      </c>
      <c r="D4" s="90">
        <f>B4*C4</f>
        <v>33946.16957442795</v>
      </c>
      <c r="E4" s="90">
        <f>D4*12</f>
        <v>407354.0348931354</v>
      </c>
    </row>
    <row r="5" spans="1:5" ht="20.25" customHeight="1">
      <c r="A5" s="87" t="s">
        <v>99</v>
      </c>
      <c r="B5" s="88">
        <v>1</v>
      </c>
      <c r="C5" s="89">
        <f>Encarregado!C54</f>
        <v>5221.436567970689</v>
      </c>
      <c r="D5" s="90">
        <f>B5*C5</f>
        <v>5221.436567970689</v>
      </c>
      <c r="E5" s="90">
        <f>D5*12</f>
        <v>62657.23881564826</v>
      </c>
    </row>
    <row r="6" spans="1:5" ht="21" customHeight="1">
      <c r="A6" s="91" t="s">
        <v>100</v>
      </c>
      <c r="B6" s="91"/>
      <c r="C6" s="92"/>
      <c r="D6" s="92">
        <f>SUM(D3:D5)</f>
        <v>49948.29491504591</v>
      </c>
      <c r="E6" s="92">
        <f>SUM(E3:E5)</f>
        <v>599379.538980551</v>
      </c>
    </row>
  </sheetData>
  <sheetProtection selectLockedCells="1" selectUnlockedCells="1"/>
  <mergeCells count="1">
    <mergeCell ref="A1:E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Marciel Rubens da Silva</dc:creator>
  <cp:keywords/>
  <dc:description/>
  <cp:lastModifiedBy>Marciel Rubens da Silva</cp:lastModifiedBy>
  <dcterms:created xsi:type="dcterms:W3CDTF">2015-11-26T18:54:22Z</dcterms:created>
  <dcterms:modified xsi:type="dcterms:W3CDTF">2015-11-26T18:54:22Z</dcterms:modified>
  <cp:category/>
  <cp:version/>
  <cp:contentType/>
  <cp:contentStatus/>
</cp:coreProperties>
</file>